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E-pi\Roberto II\Manutenção ar condicionado Teresina\Documentos da contratação\"/>
    </mc:Choice>
  </mc:AlternateContent>
  <xr:revisionPtr revIDLastSave="0" documentId="13_ncr:1_{78885214-4A87-4A3A-8757-6F7D0385A821}" xr6:coauthVersionLast="47" xr6:coauthVersionMax="47" xr10:uidLastSave="{00000000-0000-0000-0000-000000000000}"/>
  <bookViews>
    <workbookView xWindow="-108" yWindow="-108" windowWidth="23256" windowHeight="12576" tabRatio="959" xr2:uid="{8521CF3D-D748-42F8-9FD3-D4D81426F17B}"/>
  </bookViews>
  <sheets>
    <sheet name="TOTALIZAÇÃO" sheetId="13" r:id="rId1"/>
    <sheet name="Custos e Formação de Preços 1" sheetId="10" r:id="rId2"/>
    <sheet name="Custos e Formção de Preços 2" sheetId="11" r:id="rId3"/>
    <sheet name="Custos e Formação de Preços 3" sheetId="12" r:id="rId4"/>
    <sheet name="Pesq Serviços" sheetId="4" r:id="rId5"/>
    <sheet name="Pesq Peças" sheetId="2" r:id="rId6"/>
    <sheet name="Pesq Mat. sólidos-fluidos" sheetId="1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" i="10" l="1"/>
  <c r="D124" i="4"/>
  <c r="F85" i="10" l="1"/>
  <c r="S6" i="2"/>
  <c r="R6" i="2"/>
  <c r="T6" i="2"/>
  <c r="V6" i="2" s="1"/>
  <c r="D7" i="11" s="1"/>
  <c r="D127" i="4"/>
  <c r="D125" i="4"/>
  <c r="D126" i="4" s="1"/>
  <c r="S70" i="2"/>
  <c r="R70" i="2"/>
  <c r="T70" i="2"/>
  <c r="V70" i="2" s="1"/>
  <c r="D58" i="11" s="1"/>
  <c r="S123" i="2"/>
  <c r="R123" i="2"/>
  <c r="T123" i="2" s="1"/>
  <c r="V123" i="2" s="1"/>
  <c r="D79" i="11" s="1"/>
  <c r="U123" i="2"/>
  <c r="G68" i="4"/>
  <c r="F68" i="4"/>
  <c r="G66" i="4"/>
  <c r="F66" i="4"/>
  <c r="F67" i="4" s="1"/>
  <c r="F69" i="4" s="1"/>
  <c r="F34" i="10" s="1"/>
  <c r="F37" i="10" s="1"/>
  <c r="G65" i="4"/>
  <c r="G67" i="4" s="1"/>
  <c r="G69" i="4" s="1"/>
  <c r="G34" i="10" s="1"/>
  <c r="G37" i="10" s="1"/>
  <c r="F65" i="4"/>
  <c r="F47" i="10"/>
  <c r="H47" i="10"/>
  <c r="D47" i="10"/>
  <c r="F46" i="10"/>
  <c r="H46" i="10"/>
  <c r="D46" i="10"/>
  <c r="I85" i="4"/>
  <c r="H85" i="4"/>
  <c r="I83" i="4"/>
  <c r="H83" i="4"/>
  <c r="H84" i="4" s="1"/>
  <c r="H86" i="4" s="1"/>
  <c r="H48" i="10" s="1"/>
  <c r="H51" i="10" s="1"/>
  <c r="I82" i="4"/>
  <c r="I84" i="4" s="1"/>
  <c r="I86" i="4" s="1"/>
  <c r="I48" i="10" s="1"/>
  <c r="I51" i="10" s="1"/>
  <c r="H82" i="4"/>
  <c r="G85" i="4"/>
  <c r="F85" i="4"/>
  <c r="G83" i="4"/>
  <c r="F83" i="4"/>
  <c r="G82" i="4"/>
  <c r="G84" i="4" s="1"/>
  <c r="G86" i="4" s="1"/>
  <c r="G48" i="10" s="1"/>
  <c r="G51" i="10" s="1"/>
  <c r="F82" i="4"/>
  <c r="E10" i="13"/>
  <c r="A27" i="12"/>
  <c r="A28" i="12"/>
  <c r="A29" i="12" s="1"/>
  <c r="E27" i="12" s="1"/>
  <c r="E28" i="12" s="1"/>
  <c r="A8" i="12"/>
  <c r="A9" i="12"/>
  <c r="A10" i="12" s="1"/>
  <c r="A11" i="12" s="1"/>
  <c r="A12" i="12"/>
  <c r="A13" i="12" s="1"/>
  <c r="A14" i="12" s="1"/>
  <c r="A15" i="12" s="1"/>
  <c r="A16" i="12" s="1"/>
  <c r="A17" i="12" s="1"/>
  <c r="A18" i="12" s="1"/>
  <c r="A19" i="12" s="1"/>
  <c r="E7" i="12"/>
  <c r="E8" i="12" s="1"/>
  <c r="E9" i="12" s="1"/>
  <c r="E10" i="12" s="1"/>
  <c r="E11" i="12" s="1"/>
  <c r="E12" i="12" s="1"/>
  <c r="E13" i="12" s="1"/>
  <c r="E14" i="12" s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68" i="11"/>
  <c r="A69" i="11" s="1"/>
  <c r="A70" i="11" s="1"/>
  <c r="A71" i="11" s="1"/>
  <c r="A72" i="11" s="1"/>
  <c r="A73" i="11" s="1"/>
  <c r="E68" i="11" s="1"/>
  <c r="E69" i="11" s="1"/>
  <c r="E70" i="11" s="1"/>
  <c r="A106" i="2"/>
  <c r="A107" i="2" s="1"/>
  <c r="A108" i="2" s="1"/>
  <c r="A109" i="2" s="1"/>
  <c r="A110" i="2" s="1"/>
  <c r="A111" i="2" s="1"/>
  <c r="A112" i="2" s="1"/>
  <c r="A113" i="2"/>
  <c r="A114" i="2" s="1"/>
  <c r="A115" i="2" s="1"/>
  <c r="A116" i="2" s="1"/>
  <c r="A124" i="2"/>
  <c r="A125" i="2" s="1"/>
  <c r="A126" i="2" s="1"/>
  <c r="A80" i="11"/>
  <c r="A81" i="11"/>
  <c r="E80" i="11" s="1"/>
  <c r="A42" i="11"/>
  <c r="A43" i="11"/>
  <c r="A44" i="11"/>
  <c r="A45" i="11" s="1"/>
  <c r="A46" i="11" s="1"/>
  <c r="A47" i="11" s="1"/>
  <c r="E43" i="11"/>
  <c r="E44" i="11"/>
  <c r="E45" i="11" s="1"/>
  <c r="E46" i="11" s="1"/>
  <c r="A54" i="11"/>
  <c r="A55" i="11"/>
  <c r="A56" i="11" s="1"/>
  <c r="A57" i="11" s="1"/>
  <c r="A58" i="11" s="1"/>
  <c r="A59" i="11" s="1"/>
  <c r="A60" i="11" s="1"/>
  <c r="A61" i="11" s="1"/>
  <c r="E54" i="11" s="1"/>
  <c r="E55" i="11" s="1"/>
  <c r="E56" i="11" s="1"/>
  <c r="E57" i="11" s="1"/>
  <c r="E58" i="11" s="1"/>
  <c r="E59" i="11" s="1"/>
  <c r="E60" i="11" s="1"/>
  <c r="A23" i="11"/>
  <c r="A24" i="11" s="1"/>
  <c r="A25" i="11" s="1"/>
  <c r="A26" i="11" s="1"/>
  <c r="A27" i="11" s="1"/>
  <c r="A28" i="11" s="1"/>
  <c r="A29" i="11" s="1"/>
  <c r="A30" i="11"/>
  <c r="A31" i="11" s="1"/>
  <c r="A32" i="11" s="1"/>
  <c r="A33" i="11" s="1"/>
  <c r="A34" i="11" s="1"/>
  <c r="A35" i="11" s="1"/>
  <c r="E22" i="11" s="1"/>
  <c r="E23" i="11" s="1"/>
  <c r="E24" i="11" s="1"/>
  <c r="E25" i="11" s="1"/>
  <c r="E26" i="11" s="1"/>
  <c r="E27" i="11" s="1"/>
  <c r="E28" i="11" s="1"/>
  <c r="E29" i="11" s="1"/>
  <c r="E30" i="11" s="1"/>
  <c r="E31" i="11" s="1"/>
  <c r="E32" i="11" s="1"/>
  <c r="E33" i="11" s="1"/>
  <c r="E34" i="11" s="1"/>
  <c r="A8" i="11"/>
  <c r="A9" i="11"/>
  <c r="A10" i="11" s="1"/>
  <c r="A11" i="11" s="1"/>
  <c r="A12" i="11" s="1"/>
  <c r="A13" i="11" s="1"/>
  <c r="A14" i="11" s="1"/>
  <c r="A15" i="11" s="1"/>
  <c r="A16" i="11" s="1"/>
  <c r="E7" i="11"/>
  <c r="D113" i="4"/>
  <c r="R14" i="2"/>
  <c r="R7" i="2"/>
  <c r="R8" i="2"/>
  <c r="T8" i="2" s="1"/>
  <c r="V8" i="2" s="1"/>
  <c r="D9" i="11" s="1"/>
  <c r="R9" i="2"/>
  <c r="R10" i="2"/>
  <c r="R11" i="2"/>
  <c r="R12" i="2"/>
  <c r="R13" i="2"/>
  <c r="R15" i="2"/>
  <c r="R16" i="2"/>
  <c r="T16" i="2" s="1"/>
  <c r="V16" i="2" s="1"/>
  <c r="H7" i="11" s="1"/>
  <c r="R17" i="2"/>
  <c r="T17" i="2" s="1"/>
  <c r="V17" i="2" s="1"/>
  <c r="R18" i="2"/>
  <c r="R19" i="2"/>
  <c r="R20" i="2"/>
  <c r="R21" i="2"/>
  <c r="T21" i="2" s="1"/>
  <c r="V21" i="2" s="1"/>
  <c r="R22" i="2"/>
  <c r="R23" i="2"/>
  <c r="R24" i="2"/>
  <c r="S14" i="2"/>
  <c r="S68" i="2"/>
  <c r="E113" i="4"/>
  <c r="E111" i="4"/>
  <c r="E110" i="4"/>
  <c r="E112" i="4" s="1"/>
  <c r="E114" i="4" s="1"/>
  <c r="H72" i="10" s="1"/>
  <c r="H75" i="10" s="1"/>
  <c r="U19" i="2"/>
  <c r="U20" i="2"/>
  <c r="S19" i="2"/>
  <c r="T19" i="2" s="1"/>
  <c r="V19" i="2" s="1"/>
  <c r="H10" i="11" s="1"/>
  <c r="S20" i="2"/>
  <c r="T20" i="2" s="1"/>
  <c r="V20" i="2" s="1"/>
  <c r="H11" i="11" s="1"/>
  <c r="Z40" i="1"/>
  <c r="D96" i="4"/>
  <c r="W43" i="1"/>
  <c r="U43" i="1"/>
  <c r="V43" i="1" s="1"/>
  <c r="X43" i="1" s="1"/>
  <c r="H28" i="12" s="1"/>
  <c r="T43" i="1"/>
  <c r="W42" i="1"/>
  <c r="U42" i="1"/>
  <c r="T42" i="1"/>
  <c r="W41" i="1"/>
  <c r="U41" i="1"/>
  <c r="T41" i="1"/>
  <c r="E99" i="4"/>
  <c r="D99" i="4"/>
  <c r="I68" i="4"/>
  <c r="H68" i="4"/>
  <c r="D111" i="4"/>
  <c r="E97" i="4"/>
  <c r="E98" i="4" s="1"/>
  <c r="D97" i="4"/>
  <c r="I66" i="4"/>
  <c r="H66" i="4"/>
  <c r="D110" i="4"/>
  <c r="E96" i="4"/>
  <c r="I65" i="4"/>
  <c r="H65" i="4"/>
  <c r="E85" i="4"/>
  <c r="D85" i="4"/>
  <c r="E83" i="4"/>
  <c r="D83" i="4"/>
  <c r="D84" i="4" s="1"/>
  <c r="D86" i="4" s="1"/>
  <c r="D48" i="10" s="1"/>
  <c r="D51" i="10" s="1"/>
  <c r="E82" i="4"/>
  <c r="D82" i="4"/>
  <c r="I46" i="4"/>
  <c r="H46" i="4"/>
  <c r="G46" i="4"/>
  <c r="F46" i="4"/>
  <c r="E46" i="4"/>
  <c r="D46" i="4"/>
  <c r="I44" i="4"/>
  <c r="H44" i="4"/>
  <c r="G44" i="4"/>
  <c r="F44" i="4"/>
  <c r="E44" i="4"/>
  <c r="D44" i="4"/>
  <c r="I43" i="4"/>
  <c r="H43" i="4"/>
  <c r="G43" i="4"/>
  <c r="F43" i="4"/>
  <c r="E43" i="4"/>
  <c r="D43" i="4"/>
  <c r="I22" i="4"/>
  <c r="H22" i="4"/>
  <c r="G22" i="4"/>
  <c r="F22" i="4"/>
  <c r="E22" i="4"/>
  <c r="D22" i="4"/>
  <c r="I20" i="4"/>
  <c r="H20" i="4"/>
  <c r="G20" i="4"/>
  <c r="F20" i="4"/>
  <c r="E20" i="4"/>
  <c r="D20" i="4"/>
  <c r="I19" i="4"/>
  <c r="H19" i="4"/>
  <c r="G19" i="4"/>
  <c r="F19" i="4"/>
  <c r="F21" i="4" s="1"/>
  <c r="F23" i="4" s="1"/>
  <c r="F9" i="10" s="1"/>
  <c r="F12" i="10" s="1"/>
  <c r="E19" i="4"/>
  <c r="D19" i="4"/>
  <c r="F84" i="4"/>
  <c r="F86" i="4" s="1"/>
  <c r="F48" i="10" s="1"/>
  <c r="F51" i="10" s="1"/>
  <c r="E15" i="12"/>
  <c r="E16" i="12" s="1"/>
  <c r="E17" i="12" s="1"/>
  <c r="E18" i="12" s="1"/>
  <c r="E71" i="11"/>
  <c r="E72" i="11" s="1"/>
  <c r="E8" i="11"/>
  <c r="E9" i="11" s="1"/>
  <c r="E10" i="11" s="1"/>
  <c r="E11" i="11" s="1"/>
  <c r="E12" i="11" s="1"/>
  <c r="E13" i="11" s="1"/>
  <c r="E14" i="11" s="1"/>
  <c r="E15" i="11" s="1"/>
  <c r="T14" i="2"/>
  <c r="V14" i="2" s="1"/>
  <c r="V41" i="1"/>
  <c r="X41" i="1"/>
  <c r="D29" i="12" s="1"/>
  <c r="E84" i="4"/>
  <c r="E86" i="4" s="1"/>
  <c r="E48" i="10" s="1"/>
  <c r="E51" i="10" s="1"/>
  <c r="D98" i="4"/>
  <c r="D100" i="4" s="1"/>
  <c r="F60" i="10" s="1"/>
  <c r="F63" i="10" s="1"/>
  <c r="U105" i="2"/>
  <c r="U106" i="2"/>
  <c r="U107" i="2"/>
  <c r="U108" i="2"/>
  <c r="U109" i="2"/>
  <c r="U110" i="2"/>
  <c r="U111" i="2"/>
  <c r="U112" i="2"/>
  <c r="U113" i="2"/>
  <c r="U114" i="2"/>
  <c r="U115" i="2"/>
  <c r="U116" i="2"/>
  <c r="S105" i="2"/>
  <c r="S106" i="2"/>
  <c r="S107" i="2"/>
  <c r="S108" i="2"/>
  <c r="S109" i="2"/>
  <c r="S110" i="2"/>
  <c r="T110" i="2" s="1"/>
  <c r="V110" i="2" s="1"/>
  <c r="D72" i="11" s="1"/>
  <c r="S111" i="2"/>
  <c r="S112" i="2"/>
  <c r="S113" i="2"/>
  <c r="S114" i="2"/>
  <c r="S115" i="2"/>
  <c r="S116" i="2"/>
  <c r="R105" i="2"/>
  <c r="R106" i="2"/>
  <c r="R107" i="2"/>
  <c r="R108" i="2"/>
  <c r="R109" i="2"/>
  <c r="R110" i="2"/>
  <c r="R111" i="2"/>
  <c r="R112" i="2"/>
  <c r="R113" i="2"/>
  <c r="R114" i="2"/>
  <c r="R115" i="2"/>
  <c r="R116" i="2"/>
  <c r="R124" i="2"/>
  <c r="T124" i="2" s="1"/>
  <c r="R125" i="2"/>
  <c r="R126" i="2"/>
  <c r="U124" i="2"/>
  <c r="U125" i="2"/>
  <c r="U126" i="2"/>
  <c r="V126" i="2" s="1"/>
  <c r="H80" i="11" s="1"/>
  <c r="S124" i="2"/>
  <c r="S125" i="2"/>
  <c r="S126" i="2"/>
  <c r="T126" i="2" s="1"/>
  <c r="U88" i="2"/>
  <c r="U89" i="2"/>
  <c r="U90" i="2"/>
  <c r="U91" i="2"/>
  <c r="U92" i="2"/>
  <c r="U93" i="2"/>
  <c r="S88" i="2"/>
  <c r="S89" i="2"/>
  <c r="S90" i="2"/>
  <c r="T90" i="2" s="1"/>
  <c r="S91" i="2"/>
  <c r="S92" i="2"/>
  <c r="S93" i="2"/>
  <c r="R88" i="2"/>
  <c r="T88" i="2" s="1"/>
  <c r="V88" i="2" s="1"/>
  <c r="D42" i="11" s="1"/>
  <c r="R89" i="2"/>
  <c r="R90" i="2"/>
  <c r="R91" i="2"/>
  <c r="R92" i="2"/>
  <c r="T92" i="2" s="1"/>
  <c r="R93" i="2"/>
  <c r="U87" i="2"/>
  <c r="S87" i="2"/>
  <c r="R87" i="2"/>
  <c r="T87" i="2" s="1"/>
  <c r="V87" i="2" s="1"/>
  <c r="D41" i="11" s="1"/>
  <c r="U95" i="2"/>
  <c r="U96" i="2"/>
  <c r="U97" i="2"/>
  <c r="U98" i="2"/>
  <c r="S95" i="2"/>
  <c r="S96" i="2"/>
  <c r="S97" i="2"/>
  <c r="S98" i="2"/>
  <c r="T98" i="2" s="1"/>
  <c r="V98" i="2" s="1"/>
  <c r="H46" i="11" s="1"/>
  <c r="R95" i="2"/>
  <c r="R96" i="2"/>
  <c r="R97" i="2"/>
  <c r="R98" i="2"/>
  <c r="U94" i="2"/>
  <c r="S94" i="2"/>
  <c r="R94" i="2"/>
  <c r="T94" i="2" s="1"/>
  <c r="U66" i="2"/>
  <c r="U67" i="2"/>
  <c r="U68" i="2"/>
  <c r="U69" i="2"/>
  <c r="U70" i="2"/>
  <c r="U71" i="2"/>
  <c r="U72" i="2"/>
  <c r="U73" i="2"/>
  <c r="U74" i="2"/>
  <c r="U75" i="2"/>
  <c r="U76" i="2"/>
  <c r="U77" i="2"/>
  <c r="U78" i="2"/>
  <c r="U79" i="2"/>
  <c r="U80" i="2"/>
  <c r="S66" i="2"/>
  <c r="S67" i="2"/>
  <c r="S69" i="2"/>
  <c r="S71" i="2"/>
  <c r="S72" i="2"/>
  <c r="S73" i="2"/>
  <c r="T73" i="2" s="1"/>
  <c r="V73" i="2" s="1"/>
  <c r="D61" i="11" s="1"/>
  <c r="S74" i="2"/>
  <c r="S75" i="2"/>
  <c r="S76" i="2"/>
  <c r="T76" i="2" s="1"/>
  <c r="S77" i="2"/>
  <c r="T77" i="2" s="1"/>
  <c r="S78" i="2"/>
  <c r="S79" i="2"/>
  <c r="S80" i="2"/>
  <c r="R66" i="2"/>
  <c r="R67" i="2"/>
  <c r="R68" i="2"/>
  <c r="R69" i="2"/>
  <c r="R71" i="2"/>
  <c r="R72" i="2"/>
  <c r="R73" i="2"/>
  <c r="R74" i="2"/>
  <c r="R75" i="2"/>
  <c r="T75" i="2" s="1"/>
  <c r="V75" i="2" s="1"/>
  <c r="H55" i="11" s="1"/>
  <c r="R76" i="2"/>
  <c r="R77" i="2"/>
  <c r="R78" i="2"/>
  <c r="R79" i="2"/>
  <c r="R80" i="2"/>
  <c r="U65" i="2"/>
  <c r="S65" i="2"/>
  <c r="R65" i="2"/>
  <c r="U45" i="2"/>
  <c r="U7" i="2"/>
  <c r="U8" i="2"/>
  <c r="U9" i="2"/>
  <c r="U10" i="2"/>
  <c r="U11" i="2"/>
  <c r="U12" i="2"/>
  <c r="U13" i="2"/>
  <c r="U14" i="2"/>
  <c r="U15" i="2"/>
  <c r="U16" i="2"/>
  <c r="U17" i="2"/>
  <c r="U18" i="2"/>
  <c r="U21" i="2"/>
  <c r="U22" i="2"/>
  <c r="U23" i="2"/>
  <c r="U24" i="2"/>
  <c r="S7" i="2"/>
  <c r="S8" i="2"/>
  <c r="S9" i="2"/>
  <c r="T9" i="2" s="1"/>
  <c r="V9" i="2" s="1"/>
  <c r="D10" i="11" s="1"/>
  <c r="S10" i="2"/>
  <c r="S11" i="2"/>
  <c r="S12" i="2"/>
  <c r="S13" i="2"/>
  <c r="S15" i="2"/>
  <c r="S16" i="2"/>
  <c r="S17" i="2"/>
  <c r="S18" i="2"/>
  <c r="S21" i="2"/>
  <c r="S22" i="2"/>
  <c r="S23" i="2"/>
  <c r="S24" i="2"/>
  <c r="T24" i="2" s="1"/>
  <c r="V24" i="2" s="1"/>
  <c r="H15" i="11" s="1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6" i="2"/>
  <c r="U47" i="2"/>
  <c r="U48" i="2"/>
  <c r="U49" i="2"/>
  <c r="U50" i="2"/>
  <c r="U51" i="2"/>
  <c r="U52" i="2"/>
  <c r="U53" i="2"/>
  <c r="U54" i="2"/>
  <c r="U55" i="2"/>
  <c r="U56" i="2"/>
  <c r="U57" i="2"/>
  <c r="S32" i="2"/>
  <c r="S33" i="2"/>
  <c r="S34" i="2"/>
  <c r="T34" i="2" s="1"/>
  <c r="V34" i="2" s="1"/>
  <c r="S35" i="2"/>
  <c r="S36" i="2"/>
  <c r="S37" i="2"/>
  <c r="S38" i="2"/>
  <c r="S39" i="2"/>
  <c r="S40" i="2"/>
  <c r="S41" i="2"/>
  <c r="S42" i="2"/>
  <c r="S43" i="2"/>
  <c r="S44" i="2"/>
  <c r="S45" i="2"/>
  <c r="S46" i="2"/>
  <c r="T46" i="2" s="1"/>
  <c r="V46" i="2" s="1"/>
  <c r="H23" i="11" s="1"/>
  <c r="S47" i="2"/>
  <c r="S48" i="2"/>
  <c r="S49" i="2"/>
  <c r="T49" i="2" s="1"/>
  <c r="V49" i="2" s="1"/>
  <c r="H26" i="11" s="1"/>
  <c r="S50" i="2"/>
  <c r="T50" i="2" s="1"/>
  <c r="V50" i="2" s="1"/>
  <c r="S51" i="2"/>
  <c r="S52" i="2"/>
  <c r="S53" i="2"/>
  <c r="S54" i="2"/>
  <c r="S55" i="2"/>
  <c r="S56" i="2"/>
  <c r="S57" i="2"/>
  <c r="R32" i="2"/>
  <c r="T32" i="2" s="1"/>
  <c r="V32" i="2" s="1"/>
  <c r="D23" i="11" s="1"/>
  <c r="R33" i="2"/>
  <c r="R34" i="2"/>
  <c r="R35" i="2"/>
  <c r="R36" i="2"/>
  <c r="T36" i="2" s="1"/>
  <c r="R37" i="2"/>
  <c r="R38" i="2"/>
  <c r="R39" i="2"/>
  <c r="T39" i="2" s="1"/>
  <c r="V39" i="2" s="1"/>
  <c r="D30" i="11" s="1"/>
  <c r="R40" i="2"/>
  <c r="R41" i="2"/>
  <c r="R42" i="2"/>
  <c r="R43" i="2"/>
  <c r="R44" i="2"/>
  <c r="T44" i="2" s="1"/>
  <c r="V44" i="2" s="1"/>
  <c r="D35" i="11" s="1"/>
  <c r="R45" i="2"/>
  <c r="R46" i="2"/>
  <c r="R47" i="2"/>
  <c r="R48" i="2"/>
  <c r="R49" i="2"/>
  <c r="R50" i="2"/>
  <c r="R51" i="2"/>
  <c r="R52" i="2"/>
  <c r="T52" i="2" s="1"/>
  <c r="V52" i="2" s="1"/>
  <c r="H29" i="11" s="1"/>
  <c r="R53" i="2"/>
  <c r="R54" i="2"/>
  <c r="R55" i="2"/>
  <c r="T55" i="2" s="1"/>
  <c r="V55" i="2" s="1"/>
  <c r="H32" i="11" s="1"/>
  <c r="R56" i="2"/>
  <c r="R57" i="2"/>
  <c r="R31" i="2"/>
  <c r="U31" i="2"/>
  <c r="S31" i="2"/>
  <c r="U6" i="2"/>
  <c r="W38" i="1"/>
  <c r="W39" i="1"/>
  <c r="W40" i="1"/>
  <c r="U38" i="1"/>
  <c r="U39" i="1"/>
  <c r="U40" i="1"/>
  <c r="V40" i="1" s="1"/>
  <c r="T38" i="1"/>
  <c r="T39" i="1"/>
  <c r="T40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U7" i="1"/>
  <c r="U8" i="1"/>
  <c r="V8" i="1" s="1"/>
  <c r="X8" i="1" s="1"/>
  <c r="D9" i="12" s="1"/>
  <c r="U9" i="1"/>
  <c r="U10" i="1"/>
  <c r="U11" i="1"/>
  <c r="U12" i="1"/>
  <c r="V12" i="1" s="1"/>
  <c r="X12" i="1" s="1"/>
  <c r="U13" i="1"/>
  <c r="U14" i="1"/>
  <c r="U15" i="1"/>
  <c r="V15" i="1" s="1"/>
  <c r="X15" i="1" s="1"/>
  <c r="D16" i="12" s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V28" i="1" s="1"/>
  <c r="X28" i="1" s="1"/>
  <c r="H16" i="12" s="1"/>
  <c r="U29" i="1"/>
  <c r="U30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V25" i="1" s="1"/>
  <c r="X25" i="1" s="1"/>
  <c r="H13" i="12" s="1"/>
  <c r="T26" i="1"/>
  <c r="T27" i="1"/>
  <c r="T28" i="1"/>
  <c r="T29" i="1"/>
  <c r="T30" i="1"/>
  <c r="W6" i="1"/>
  <c r="U6" i="1"/>
  <c r="T6" i="1"/>
  <c r="V124" i="2"/>
  <c r="D80" i="11"/>
  <c r="T114" i="2"/>
  <c r="V114" i="2" s="1"/>
  <c r="H70" i="11"/>
  <c r="T106" i="2"/>
  <c r="V106" i="2"/>
  <c r="D68" i="11" s="1"/>
  <c r="T116" i="2"/>
  <c r="V116" i="2"/>
  <c r="H72" i="11"/>
  <c r="T112" i="2"/>
  <c r="V112" i="2" s="1"/>
  <c r="H68" i="11"/>
  <c r="T108" i="2"/>
  <c r="V108" i="2"/>
  <c r="D70" i="11" s="1"/>
  <c r="T89" i="2"/>
  <c r="V89" i="2"/>
  <c r="D43" i="11"/>
  <c r="X40" i="1"/>
  <c r="D28" i="12" s="1"/>
  <c r="V39" i="1"/>
  <c r="X39" i="1" s="1"/>
  <c r="D27" i="12"/>
  <c r="V38" i="1"/>
  <c r="X38" i="1" s="1"/>
  <c r="D26" i="12" s="1"/>
  <c r="T115" i="2"/>
  <c r="V115" i="2"/>
  <c r="H71" i="11" s="1"/>
  <c r="T111" i="2"/>
  <c r="V111" i="2"/>
  <c r="D73" i="11"/>
  <c r="T107" i="2"/>
  <c r="V107" i="2"/>
  <c r="D69" i="11"/>
  <c r="T113" i="2"/>
  <c r="V113" i="2" s="1"/>
  <c r="H69" i="11"/>
  <c r="T109" i="2"/>
  <c r="V109" i="2"/>
  <c r="D71" i="11" s="1"/>
  <c r="T105" i="2"/>
  <c r="V105" i="2"/>
  <c r="D67" i="11" s="1"/>
  <c r="H73" i="11" s="1"/>
  <c r="T125" i="2"/>
  <c r="V125" i="2" s="1"/>
  <c r="D81" i="11" s="1"/>
  <c r="T91" i="2"/>
  <c r="V91" i="2"/>
  <c r="D45" i="11" s="1"/>
  <c r="T78" i="2"/>
  <c r="V78" i="2" s="1"/>
  <c r="H58" i="11" s="1"/>
  <c r="V90" i="2"/>
  <c r="D44" i="11"/>
  <c r="H47" i="11" s="1"/>
  <c r="T93" i="2"/>
  <c r="V93" i="2"/>
  <c r="D47" i="11" s="1"/>
  <c r="V92" i="2"/>
  <c r="D46" i="11" s="1"/>
  <c r="T67" i="2"/>
  <c r="V67" i="2" s="1"/>
  <c r="D55" i="11" s="1"/>
  <c r="T74" i="2"/>
  <c r="V74" i="2"/>
  <c r="H54" i="11"/>
  <c r="T97" i="2"/>
  <c r="V97" i="2" s="1"/>
  <c r="H45" i="11"/>
  <c r="T96" i="2"/>
  <c r="V96" i="2"/>
  <c r="H44" i="11" s="1"/>
  <c r="T95" i="2"/>
  <c r="V95" i="2"/>
  <c r="H43" i="11" s="1"/>
  <c r="V94" i="2"/>
  <c r="H42" i="11"/>
  <c r="T79" i="2"/>
  <c r="V79" i="2" s="1"/>
  <c r="H59" i="11" s="1"/>
  <c r="T71" i="2"/>
  <c r="V71" i="2" s="1"/>
  <c r="D59" i="11" s="1"/>
  <c r="V77" i="2"/>
  <c r="H57" i="11"/>
  <c r="T69" i="2"/>
  <c r="V69" i="2"/>
  <c r="D57" i="11" s="1"/>
  <c r="T80" i="2"/>
  <c r="V80" i="2"/>
  <c r="H60" i="11"/>
  <c r="V76" i="2"/>
  <c r="H56" i="11" s="1"/>
  <c r="T72" i="2"/>
  <c r="V72" i="2" s="1"/>
  <c r="D60" i="11"/>
  <c r="T68" i="2"/>
  <c r="V68" i="2" s="1"/>
  <c r="D56" i="11" s="1"/>
  <c r="T45" i="2"/>
  <c r="V45" i="2"/>
  <c r="H22" i="11"/>
  <c r="T23" i="2"/>
  <c r="V23" i="2" s="1"/>
  <c r="H14" i="11"/>
  <c r="T56" i="2"/>
  <c r="V56" i="2"/>
  <c r="H33" i="11" s="1"/>
  <c r="T48" i="2"/>
  <c r="V48" i="2" s="1"/>
  <c r="H25" i="11" s="1"/>
  <c r="T40" i="2"/>
  <c r="V40" i="2" s="1"/>
  <c r="D31" i="11" s="1"/>
  <c r="V36" i="2"/>
  <c r="D27" i="11"/>
  <c r="T22" i="2"/>
  <c r="V22" i="2"/>
  <c r="H13" i="11" s="1"/>
  <c r="T13" i="2"/>
  <c r="V13" i="2" s="1"/>
  <c r="D14" i="11" s="1"/>
  <c r="H12" i="11"/>
  <c r="T15" i="2"/>
  <c r="V15" i="2"/>
  <c r="D16" i="11"/>
  <c r="T11" i="2"/>
  <c r="V11" i="2" s="1"/>
  <c r="D12" i="11" s="1"/>
  <c r="T7" i="2"/>
  <c r="V7" i="2"/>
  <c r="D8" i="11" s="1"/>
  <c r="H8" i="11"/>
  <c r="T18" i="2"/>
  <c r="V18" i="2" s="1"/>
  <c r="H9" i="11" s="1"/>
  <c r="D15" i="11"/>
  <c r="T10" i="2"/>
  <c r="V10" i="2"/>
  <c r="D11" i="11"/>
  <c r="T31" i="2"/>
  <c r="V31" i="2" s="1"/>
  <c r="D22" i="11" s="1"/>
  <c r="H35" i="11" s="1"/>
  <c r="T54" i="2"/>
  <c r="V54" i="2"/>
  <c r="H31" i="11" s="1"/>
  <c r="H27" i="11"/>
  <c r="T42" i="2"/>
  <c r="V42" i="2" s="1"/>
  <c r="D33" i="11" s="1"/>
  <c r="T38" i="2"/>
  <c r="V38" i="2"/>
  <c r="D29" i="11" s="1"/>
  <c r="D25" i="11"/>
  <c r="T51" i="2"/>
  <c r="V51" i="2" s="1"/>
  <c r="H28" i="11" s="1"/>
  <c r="T47" i="2"/>
  <c r="V47" i="2"/>
  <c r="H24" i="11" s="1"/>
  <c r="T43" i="2"/>
  <c r="V43" i="2"/>
  <c r="D34" i="11"/>
  <c r="T35" i="2"/>
  <c r="V35" i="2" s="1"/>
  <c r="D26" i="11" s="1"/>
  <c r="T57" i="2"/>
  <c r="V57" i="2"/>
  <c r="H34" i="11" s="1"/>
  <c r="T53" i="2"/>
  <c r="V53" i="2"/>
  <c r="H30" i="11"/>
  <c r="T41" i="2"/>
  <c r="V41" i="2" s="1"/>
  <c r="D32" i="11" s="1"/>
  <c r="T37" i="2"/>
  <c r="V37" i="2"/>
  <c r="D28" i="11" s="1"/>
  <c r="T33" i="2"/>
  <c r="V33" i="2"/>
  <c r="D24" i="11"/>
  <c r="V18" i="1"/>
  <c r="X18" i="1"/>
  <c r="D19" i="12"/>
  <c r="V24" i="1"/>
  <c r="X24" i="1" s="1"/>
  <c r="H12" i="12" s="1"/>
  <c r="V22" i="1"/>
  <c r="X22" i="1"/>
  <c r="H10" i="12" s="1"/>
  <c r="V14" i="1"/>
  <c r="X14" i="1"/>
  <c r="D15" i="12"/>
  <c r="V10" i="1"/>
  <c r="X10" i="1"/>
  <c r="D11" i="12"/>
  <c r="V20" i="1"/>
  <c r="X20" i="1" s="1"/>
  <c r="H8" i="12" s="1"/>
  <c r="V16" i="1"/>
  <c r="X16" i="1"/>
  <c r="D17" i="12" s="1"/>
  <c r="D13" i="12"/>
  <c r="V27" i="1"/>
  <c r="X27" i="1" s="1"/>
  <c r="H15" i="12" s="1"/>
  <c r="V23" i="1"/>
  <c r="X23" i="1"/>
  <c r="H11" i="12" s="1"/>
  <c r="V19" i="1"/>
  <c r="X19" i="1"/>
  <c r="H7" i="12"/>
  <c r="V11" i="1"/>
  <c r="X11" i="1" s="1"/>
  <c r="D12" i="12" s="1"/>
  <c r="V7" i="1"/>
  <c r="X7" i="1"/>
  <c r="D8" i="12" s="1"/>
  <c r="V9" i="1"/>
  <c r="X9" i="1" s="1"/>
  <c r="D10" i="12" s="1"/>
  <c r="V30" i="1"/>
  <c r="X30" i="1"/>
  <c r="H18" i="12" s="1"/>
  <c r="V26" i="1"/>
  <c r="X26" i="1"/>
  <c r="H14" i="12"/>
  <c r="A88" i="2"/>
  <c r="A89" i="2"/>
  <c r="A90" i="2"/>
  <c r="A91" i="2" s="1"/>
  <c r="A92" i="2" s="1"/>
  <c r="A93" i="2" s="1"/>
  <c r="A94" i="2"/>
  <c r="A95" i="2" s="1"/>
  <c r="A96" i="2" s="1"/>
  <c r="A97" i="2" s="1"/>
  <c r="A98" i="2"/>
  <c r="A66" i="2"/>
  <c r="A67" i="2"/>
  <c r="A68" i="2"/>
  <c r="A69" i="2"/>
  <c r="A70" i="2" s="1"/>
  <c r="A71" i="2" s="1"/>
  <c r="A72" i="2" s="1"/>
  <c r="A73" i="2"/>
  <c r="A74" i="2" s="1"/>
  <c r="A75" i="2" s="1"/>
  <c r="A76" i="2" s="1"/>
  <c r="A77" i="2" s="1"/>
  <c r="A78" i="2" s="1"/>
  <c r="A79" i="2" s="1"/>
  <c r="A80" i="2" s="1"/>
  <c r="A32" i="2"/>
  <c r="A33" i="2" s="1"/>
  <c r="A34" i="2" s="1"/>
  <c r="A35" i="2" s="1"/>
  <c r="A36" i="2"/>
  <c r="A37" i="2" s="1"/>
  <c r="A38" i="2" s="1"/>
  <c r="A39" i="2" s="1"/>
  <c r="A40" i="2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7" i="2"/>
  <c r="A8" i="2"/>
  <c r="A9" i="2"/>
  <c r="A10" i="2" s="1"/>
  <c r="A11" i="2" s="1"/>
  <c r="A12" i="2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39" i="1"/>
  <c r="A40" i="1"/>
  <c r="A41" i="1"/>
  <c r="A42" i="1" s="1"/>
  <c r="A43" i="1" s="1"/>
  <c r="V29" i="1" l="1"/>
  <c r="X29" i="1" s="1"/>
  <c r="H17" i="12" s="1"/>
  <c r="V21" i="1"/>
  <c r="X21" i="1" s="1"/>
  <c r="H9" i="12" s="1"/>
  <c r="V17" i="1"/>
  <c r="X17" i="1" s="1"/>
  <c r="D18" i="12" s="1"/>
  <c r="V13" i="1"/>
  <c r="X13" i="1" s="1"/>
  <c r="D14" i="12" s="1"/>
  <c r="H67" i="4"/>
  <c r="H69" i="4" s="1"/>
  <c r="H34" i="10" s="1"/>
  <c r="H37" i="10" s="1"/>
  <c r="V6" i="1"/>
  <c r="X6" i="1" s="1"/>
  <c r="D7" i="12" s="1"/>
  <c r="H19" i="12" s="1"/>
  <c r="H81" i="11"/>
  <c r="V42" i="1"/>
  <c r="X42" i="1" s="1"/>
  <c r="H27" i="12" s="1"/>
  <c r="H29" i="12" s="1"/>
  <c r="T12" i="2"/>
  <c r="V12" i="2" s="1"/>
  <c r="D13" i="11" s="1"/>
  <c r="H16" i="11" s="1"/>
  <c r="G1" i="11" s="1"/>
  <c r="D8" i="13" s="1"/>
  <c r="E8" i="13" s="1"/>
  <c r="T65" i="2"/>
  <c r="V65" i="2" s="1"/>
  <c r="D53" i="11" s="1"/>
  <c r="H61" i="11" s="1"/>
  <c r="T66" i="2"/>
  <c r="V66" i="2" s="1"/>
  <c r="D54" i="11" s="1"/>
  <c r="I67" i="4"/>
  <c r="I69" i="4" s="1"/>
  <c r="I34" i="10" s="1"/>
  <c r="I37" i="10" s="1"/>
  <c r="E21" i="4"/>
  <c r="E23" i="4" s="1"/>
  <c r="E9" i="10" s="1"/>
  <c r="E12" i="10" s="1"/>
  <c r="I21" i="4"/>
  <c r="I23" i="4" s="1"/>
  <c r="I9" i="10" s="1"/>
  <c r="I12" i="10" s="1"/>
  <c r="G21" i="4"/>
  <c r="G23" i="4" s="1"/>
  <c r="G9" i="10" s="1"/>
  <c r="G12" i="10" s="1"/>
  <c r="E100" i="4"/>
  <c r="H60" i="10" s="1"/>
  <c r="H63" i="10" s="1"/>
  <c r="D112" i="4"/>
  <c r="D114" i="4" s="1"/>
  <c r="F72" i="10" s="1"/>
  <c r="F75" i="10" s="1"/>
  <c r="D21" i="4"/>
  <c r="D23" i="4" s="1"/>
  <c r="D9" i="10" s="1"/>
  <c r="D12" i="10" s="1"/>
  <c r="D13" i="10" s="1"/>
  <c r="H21" i="4"/>
  <c r="H23" i="4" s="1"/>
  <c r="H9" i="10" s="1"/>
  <c r="H12" i="10" s="1"/>
  <c r="F45" i="4"/>
  <c r="F47" i="4" s="1"/>
  <c r="F22" i="10" s="1"/>
  <c r="D45" i="4"/>
  <c r="D47" i="4" s="1"/>
  <c r="D22" i="10" s="1"/>
  <c r="D25" i="10" s="1"/>
  <c r="E45" i="4"/>
  <c r="E47" i="4" s="1"/>
  <c r="E22" i="10" s="1"/>
  <c r="E25" i="10" s="1"/>
  <c r="I45" i="4"/>
  <c r="I47" i="4" s="1"/>
  <c r="I22" i="10" s="1"/>
  <c r="G45" i="4"/>
  <c r="G47" i="4" s="1"/>
  <c r="G22" i="10" s="1"/>
  <c r="G25" i="10" s="1"/>
  <c r="H45" i="4"/>
  <c r="H47" i="4" s="1"/>
  <c r="H22" i="10" s="1"/>
  <c r="H25" i="10" s="1"/>
  <c r="D52" i="10"/>
  <c r="F64" i="10"/>
  <c r="F38" i="10"/>
  <c r="F76" i="10"/>
  <c r="D128" i="4"/>
  <c r="F84" i="10" s="1"/>
  <c r="F86" i="10" s="1"/>
  <c r="G1" i="12" l="1"/>
  <c r="D9" i="13" s="1"/>
  <c r="E9" i="13" s="1"/>
  <c r="D26" i="10"/>
  <c r="D7" i="13"/>
  <c r="D11" i="13" s="1"/>
  <c r="E7" i="13" l="1"/>
  <c r="E11" i="13" s="1"/>
  <c r="E12" i="13" s="1"/>
</calcChain>
</file>

<file path=xl/sharedStrings.xml><?xml version="1.0" encoding="utf-8"?>
<sst xmlns="http://schemas.openxmlformats.org/spreadsheetml/2006/main" count="981" uniqueCount="352">
  <si>
    <t>CONSULTA DE PREÇOS DOS MATERIAIS ==&gt;</t>
  </si>
  <si>
    <t>Descrição</t>
  </si>
  <si>
    <t>R$</t>
  </si>
  <si>
    <t>Tubo de cobre flexível ¼” (6,5mm) – R$/m</t>
  </si>
  <si>
    <t>Tubo de cobre flexível 3/8” (9,52mm) – R$/m</t>
  </si>
  <si>
    <t>Tubo de cobre flexível 1/2” (12,70mm) – R$/m</t>
  </si>
  <si>
    <t>Tubo de cobre flexível 5/8” (15,87mm) – R$/m</t>
  </si>
  <si>
    <t>Tubo de cobre flexível 3/4” (19,05mm) – R$/m</t>
  </si>
  <si>
    <t>Fita PVC Refrigeração e Ar Condicionado 100mm x 50m Sem Adesivo. Características técnicas: Medidas: 100mm Largura x 50m Comprimento; Material: PVC; Embalagem: 1 rolo; cor: Branc</t>
  </si>
  <si>
    <t>Fita Aluminizada Refrigeração Ar Condicionado 48mm x 45m. Características Técnicas:Matéria Prima:Alumínio.Adesivo:Borracha Natural.Cor:Alumínio.Largura:48mm.Espessura:0,75 micra. Comprimento:45m.Resistência a Tração (N/25mm):111.Alogamento na ruptura: aproximadamente 11%. Resistência a Temperatura:66ºC</t>
  </si>
  <si>
    <t>Tubo Isolante Flexível Branco Plus 1/4. Marca: Polipex . Características: Fabricado em polietileno de baixa densidade. Comprimento 200mm. Espessura 10mm.</t>
  </si>
  <si>
    <t>Tubo Isolante Flexível Branco Plus 3/8. Marca: Polipex . Características: Fabricado em polietileno de baixa densidade. Comprimento 200mm. Espessura 10mm.</t>
  </si>
  <si>
    <t>Tubo Isolante Flexível Branco Plus 1/2. Marca: Polipex . Características: Fabricado em polietileno de baixa densidade. Comprimento 200mm. Espessura 10mm.</t>
  </si>
  <si>
    <t>Tubo Isolante Flexível Branco Plus 5/8. Marca: Polipex . Características: Fabricado em polietileno de baixa densidade. Comprimento 200mm. Espessura 10mm.</t>
  </si>
  <si>
    <t>Tubo Isolante Flexível Branco Plus 3/4. Marca: Polipex . Características: Fabricado em polietileno de baixa densidade. Comprimento 200mm. Espessura 10mm.</t>
  </si>
  <si>
    <t>Porca curta em latão: ¼”</t>
  </si>
  <si>
    <t>Porca curta em latão: 3/8’</t>
  </si>
  <si>
    <t>Porca curta em latão: ½”</t>
  </si>
  <si>
    <t>Porca curta em latão: 5/8”</t>
  </si>
  <si>
    <t>Porca curta em latão: ¾”</t>
  </si>
  <si>
    <t>Tampão fêmea(taps) em latão. ¼”</t>
  </si>
  <si>
    <t>Tampão fêmea(taps) em latão. 3/8”</t>
  </si>
  <si>
    <t>Tampão fêmea(taps) em latão. ½”</t>
  </si>
  <si>
    <t>Tampão fêmea(taps) em latão. 5/8”</t>
  </si>
  <si>
    <t>Tampão fêmea(taps) em latão. ¾”</t>
  </si>
  <si>
    <t>ITEM</t>
  </si>
  <si>
    <t>ARP 332/2016 Cianorte/PR Lt 2</t>
  </si>
  <si>
    <t>Magnos Car</t>
  </si>
  <si>
    <t xml:space="preserve">Especificações </t>
  </si>
  <si>
    <t>Até 12.000 BTUs.</t>
  </si>
  <si>
    <t>Entre 12.000 e 30.000 BTU's</t>
  </si>
  <si>
    <t>Acima de 30.000 BTU's</t>
  </si>
  <si>
    <t>BEBEDOURO DE GARRAFÃO E MESA</t>
  </si>
  <si>
    <t>CONDICIONADOR DE AR TIPO JANELEIRO</t>
  </si>
  <si>
    <t>ARP 332/2016 Cianorte/PR</t>
  </si>
  <si>
    <t>CT 4/2015 TRE-AC</t>
  </si>
  <si>
    <t>CT 6/2016 UFGRS</t>
  </si>
  <si>
    <t>Compressor – até 12.000 BTUs.</t>
  </si>
  <si>
    <t>Compressor - Acima de 12.000 a 19.000 BTUs.</t>
  </si>
  <si>
    <t>Compressor – Acima 19.000 a 30.000BTUs.</t>
  </si>
  <si>
    <t>Motor ventilador para todo tipo de equipamento</t>
  </si>
  <si>
    <t>Termostato para todo tipo de equipamento</t>
  </si>
  <si>
    <t>Turbina - Até 12.000 BTUs</t>
  </si>
  <si>
    <t>Turbina - Acima de 12.000 a 19.000 BTUs</t>
  </si>
  <si>
    <t>Turbina - Acima 19.000 a 30.000BTUs</t>
  </si>
  <si>
    <t>Hélice  – até 12.000 BTUs.</t>
  </si>
  <si>
    <t>Hélice - Acima de 12.000 a 19.000 BTUs.</t>
  </si>
  <si>
    <t>Hélice – Acima 19.000 a 30.000BTUs.</t>
  </si>
  <si>
    <t>Chave seletora para todo tipo de equipamento</t>
  </si>
  <si>
    <t>Placa eletrônica</t>
  </si>
  <si>
    <t>Válvula reversora</t>
  </si>
  <si>
    <t>Condensador</t>
  </si>
  <si>
    <t>Sensor de temperatura</t>
  </si>
  <si>
    <t>PARA CONDICIONADOR DE AR TIPO SPLIT</t>
  </si>
  <si>
    <t>Magazine do Frio</t>
  </si>
  <si>
    <t>Motor ventilador do evaporador – até 12.000 BTUs.</t>
  </si>
  <si>
    <t>Motor ventilador do evaporador – Acima de 12.000 a 30.000 BTUs.</t>
  </si>
  <si>
    <t>Motor ventilador do evaporador – Acima de 30.000 BTUs.</t>
  </si>
  <si>
    <t>Motor ventilador do condensadora – até 12.000 BTUs.</t>
  </si>
  <si>
    <t>Motor ventilador do condensadora – Acima de 12.000 a 30.000 BTUs.</t>
  </si>
  <si>
    <t>Motor ventilador do condensedora – Acima de 30.000 BTUs.</t>
  </si>
  <si>
    <t>Turbina – até 12.000 BTUs.</t>
  </si>
  <si>
    <t>Turbina – Acima de 30.000 BTUs.</t>
  </si>
  <si>
    <t>Válvula de expansão</t>
  </si>
  <si>
    <t>Hélice da condensadora – até 12.000 BTUs.</t>
  </si>
  <si>
    <t>Hélice da condensadora – Acima de 12.000 a 30.000 BTUs.</t>
  </si>
  <si>
    <t>Hélice da condensedora – Acima de 30.000 BTUs.</t>
  </si>
  <si>
    <t>Placa receptora – até 12.000 BTUs.</t>
  </si>
  <si>
    <t>Placa receptora  – Acima de 12.000 a 30.000 BTUs.</t>
  </si>
  <si>
    <t>Placa receptora – Acima de 30.000 BTUs.</t>
  </si>
  <si>
    <t>Placa eletrônica – até 12.000 BTUs.</t>
  </si>
  <si>
    <t>Placa eletrônica  – Acima de 12.000 a 30.000 BTUs.</t>
  </si>
  <si>
    <t>Placa eletrônica – Acima de 30.000 BTUs.</t>
  </si>
  <si>
    <t>Sensor de Temperatura - para todo tipo de equipamento</t>
  </si>
  <si>
    <t>Sensor de Degelo - para todo tipo de equipamento</t>
  </si>
  <si>
    <t>Compressor rotativo até 12.000 Btu's</t>
  </si>
  <si>
    <t>Compressor rotativo - Acima de 12.000  até 30.000 Btu's</t>
  </si>
  <si>
    <t>Compressor rotativo - Acima de 30.000 até 60.000 Btu's</t>
  </si>
  <si>
    <t>Compressor scroll 18.000  até 30.000 Btu's</t>
  </si>
  <si>
    <t>Compressor scroll 36.000 até 60.000 Btu's</t>
  </si>
  <si>
    <t>Eletrolico</t>
  </si>
  <si>
    <t>ARP 01/2016 Cianorte/PR</t>
  </si>
  <si>
    <t>Ferramenta Gerais</t>
  </si>
  <si>
    <t>Planeta Frio</t>
  </si>
  <si>
    <t>Embrar Refrigeração</t>
  </si>
  <si>
    <t>Correia lisa B38 para evaporadora siliconada. Marca: Goodyear</t>
  </si>
  <si>
    <t>Contactora 25A 24V. Marca Weg</t>
  </si>
  <si>
    <t>Contactora trifásica 25A 220V. Marca Weg</t>
  </si>
  <si>
    <t>Pressostato de alta pressão psi 380</t>
  </si>
  <si>
    <t>Pressostato de alta baixa psi 20</t>
  </si>
  <si>
    <t>Relé de sobrecarga do compressor  10A a 25A. Marca Weg</t>
  </si>
  <si>
    <t xml:space="preserve"> Relé de sobrecarga dos ventiladores  6A a 15A. Marca Weg</t>
  </si>
  <si>
    <t>Motor do ventilador do evaporador 2,2  CV 220V -380V</t>
  </si>
  <si>
    <t>Motor do ventilador do condensador 2,2  CV 220V -380V</t>
  </si>
  <si>
    <t>Válvula de expansão termostática com equalização externa tipo rosca 7,5 TR. Marca TIXA</t>
  </si>
  <si>
    <t>Termostato eletrônico com duplo estágio 24V</t>
  </si>
  <si>
    <t>Filtro secador 1/2 x 210</t>
  </si>
  <si>
    <t>Rolamento universal</t>
  </si>
  <si>
    <t>Polia ( motor/ventilador)</t>
  </si>
  <si>
    <t>Motor/Compressor Scroll de 5 TR 380V trifásico</t>
  </si>
  <si>
    <t>Motor/Compressor Scroll de 7,5 TR 380V trifásico</t>
  </si>
  <si>
    <t>Motor ventilador do evaporador 0,75 CV 220/380 - trifásico</t>
  </si>
  <si>
    <t>Motor ventilador do condensadora 1/2 hp  220 - monofásico</t>
  </si>
  <si>
    <t>Termostato eletrônico 24V de 10ºC a 30 ºC</t>
  </si>
  <si>
    <t>Contactora 24V</t>
  </si>
  <si>
    <t>Motor/Compressor Scroll de 60.000 BTU's 380V trifásico</t>
  </si>
  <si>
    <t>Motor ventilador do evaporador</t>
  </si>
  <si>
    <t>Contactora 24V de 25A</t>
  </si>
  <si>
    <t>Contactora 220V de 25A</t>
  </si>
  <si>
    <t>Filtro secador 1/2</t>
  </si>
  <si>
    <t>Compressor scroll 24000 BTU's</t>
  </si>
  <si>
    <t>Compressor scroll 60000 BTU's</t>
  </si>
  <si>
    <t>MODELO</t>
  </si>
  <si>
    <t>diversos</t>
  </si>
  <si>
    <t>Totaline</t>
  </si>
  <si>
    <t>CORTINA DE AR 90cm</t>
  </si>
  <si>
    <t>Turbina de ar (esquerda e direita)</t>
  </si>
  <si>
    <t>Placa receptora</t>
  </si>
  <si>
    <t>Motor ventilador</t>
  </si>
  <si>
    <t>Shopping do Filtro</t>
  </si>
  <si>
    <t>Samatec</t>
  </si>
  <si>
    <t>Aolar</t>
  </si>
  <si>
    <t>Marques Refrigeração</t>
  </si>
  <si>
    <t>Termostato</t>
  </si>
  <si>
    <t>Evaporador</t>
  </si>
  <si>
    <t>Compressor</t>
  </si>
  <si>
    <t>Suporte</t>
  </si>
  <si>
    <t>Separador</t>
  </si>
  <si>
    <t>Torneira</t>
  </si>
  <si>
    <t>Aparador</t>
  </si>
  <si>
    <t>Reservatório</t>
  </si>
  <si>
    <t>Gabinete</t>
  </si>
  <si>
    <t>Filtro secador</t>
  </si>
  <si>
    <t>Filtro capilar</t>
  </si>
  <si>
    <t>SERVIÇOS</t>
  </si>
  <si>
    <t>CT 6/2016 UF-RS</t>
  </si>
  <si>
    <t>CT 114/2015 - IF-SC</t>
  </si>
  <si>
    <t>Manutenção preventiva</t>
  </si>
  <si>
    <t>Manutenção corretiva</t>
  </si>
  <si>
    <t>CONDICIONADOR DE AR TIPO SPLIT</t>
  </si>
  <si>
    <t>60000 BTU'S</t>
  </si>
  <si>
    <t>CONDICIONADOR DE AR PISO-TETO</t>
  </si>
  <si>
    <t>TRE-SP 1º TA CT 63/2014</t>
  </si>
  <si>
    <t>CORTINA DE AR</t>
  </si>
  <si>
    <t>MÉDIA</t>
  </si>
  <si>
    <t>DESVIO PADRÃO</t>
  </si>
  <si>
    <t>COEFIENTE DE VARIAÇÃO</t>
  </si>
  <si>
    <t>MEDIANA</t>
  </si>
  <si>
    <t>TOTAL</t>
  </si>
  <si>
    <t>DESCRIÇÃO</t>
  </si>
  <si>
    <t>Gelinter Bebedouros</t>
  </si>
  <si>
    <t xml:space="preserve">PESQUISA DE PREÇOS UNITÁRIOS DE SERVIÇOS </t>
  </si>
  <si>
    <t>PESQUISA DE PREÇOS UNITÁRIOS DE MATERIAIS SÓLIDOS</t>
  </si>
  <si>
    <t>PESQUISA DE PREÇOS UNITÁRIOS DE MATERIAIS FLUIDOS</t>
  </si>
  <si>
    <t>ARP 01/2023 SEPLAG-MT</t>
  </si>
  <si>
    <t>CT 08/2023 PM CASTANHAL</t>
  </si>
  <si>
    <t>CT 115/2023 PM SAQUAREMA RJ</t>
  </si>
  <si>
    <t>CT  20228177 PM AURORA PA</t>
  </si>
  <si>
    <t>CT  20228178 PM AURORA PA</t>
  </si>
  <si>
    <t>CT  20230236 PM IPIXUMA PA</t>
  </si>
  <si>
    <t>CT  20230237 PM IPIXUMA PA</t>
  </si>
  <si>
    <t>1º TA CT 4 - 2022 TER-PE</t>
  </si>
  <si>
    <t>ARP 05/2023 PM PLÁCIDO DE CASTRO</t>
  </si>
  <si>
    <t>CT 10/2021 CEFET MG</t>
  </si>
  <si>
    <t>CT 09/2021 CEFET MG - CONTAGEM</t>
  </si>
  <si>
    <t>CT 09/2021 CEFET MG BH</t>
  </si>
  <si>
    <t>CT 31/2023 ALEPI</t>
  </si>
  <si>
    <t>CT 77/2022 TRE-SC</t>
  </si>
  <si>
    <t>CT 76/2022 TRE-SC</t>
  </si>
  <si>
    <t>CT 78/2022 TRE-SC</t>
  </si>
  <si>
    <t>CT SN/2022 TRE-SP</t>
  </si>
  <si>
    <t>CT 0203/2023 PM BOM JESUS TO</t>
  </si>
  <si>
    <t>ARP 063/2023 SEFAZ TO</t>
  </si>
  <si>
    <t>CT 13092/2022 TRT 12ª</t>
  </si>
  <si>
    <t>CT 0210 2023 PM Bom Jesus TO</t>
  </si>
  <si>
    <t>ARP 12/2023 PM Schroeder</t>
  </si>
  <si>
    <t>ARP 12/2023 PM SCHROEDER SC</t>
  </si>
  <si>
    <t>ARP 012/2023 PM SCHOEDER SC</t>
  </si>
  <si>
    <t>SERVIÇOS DE RECARGA</t>
  </si>
  <si>
    <t>GÁS R22</t>
  </si>
  <si>
    <t>GÁS R134A</t>
  </si>
  <si>
    <t>GÁS 410a</t>
  </si>
  <si>
    <t>CLIMATIZADORES DE AR E BEBEDOUROS</t>
  </si>
  <si>
    <t>ÓLEO R22</t>
  </si>
  <si>
    <t>ÓLEO R134A</t>
  </si>
  <si>
    <t>ÓLEO 410a</t>
  </si>
  <si>
    <t>1000 ml</t>
  </si>
  <si>
    <t>1000 g</t>
  </si>
  <si>
    <t>CT 0207/2023 PM BOM JESUS TO</t>
  </si>
  <si>
    <t>CT 0204 2023 PM Bom Jesus TO</t>
  </si>
  <si>
    <t>CT 0230/2023 PM BOM JESUS TO</t>
  </si>
  <si>
    <t>CT 0208/2023 PM BOM JESUS TO</t>
  </si>
  <si>
    <t>CT 0208 2023 PM Bom Jesus TO</t>
  </si>
  <si>
    <t>CT 0231/2023 PM BOM JESUS TO</t>
  </si>
  <si>
    <t>CT 6204/2022 TRT 12ª</t>
  </si>
  <si>
    <t>ARP 298 2023 PM GUARANTÃ DO NORTE MT</t>
  </si>
  <si>
    <t>CT  076/2023 PM SINOPI MT</t>
  </si>
  <si>
    <t>ARP 73A/2022 IFCT SE</t>
  </si>
  <si>
    <t>ARP 300 2023 PM GUARANTÃ DO NORTE MT</t>
  </si>
  <si>
    <t>Capacitor de 25uF a 35uF (para todos equipamentos)</t>
  </si>
  <si>
    <t>Capacitor de 40uF a 45uF (para todos equipamentos)</t>
  </si>
  <si>
    <t>Capacitor de 50uF a 60uF (para todos equipamentos)</t>
  </si>
  <si>
    <t>ARP 029/2023 SEFAZ TO</t>
  </si>
  <si>
    <t>ARP 29/2023 SEFAZ TO</t>
  </si>
  <si>
    <t>ARP N. 05/2023 - PM Princesa -SC</t>
  </si>
  <si>
    <t>ARP 049/2023 PM Vitória do Xingú</t>
  </si>
  <si>
    <t>,</t>
  </si>
  <si>
    <t>CT 0206/2023 PM BOM JESUS TO</t>
  </si>
  <si>
    <t>ARP 72 2023 PM São Bento do Sul RS</t>
  </si>
  <si>
    <t>ARP 121 2023 pm Porangatu GO</t>
  </si>
  <si>
    <t>ARP 245 2023 PM Santiago do Sul SC</t>
  </si>
  <si>
    <t>NE 272 2023 Marinha</t>
  </si>
  <si>
    <t>NE 277 2023 Escola Naval</t>
  </si>
  <si>
    <t>Cabo de alimentação 1 m. Características do cabo pp 3 x 4,0mm. Especificação: 3x4,0mm. Cabo PP Tipo Redondo. Condutor Veias: Cobre. Isolação Veias: Composto de PVC.  Capa: Composto de PVC. Tensão: até 750V.</t>
  </si>
  <si>
    <t>Fio Cabo Flexível 10mm VERDE 1m cobremac</t>
  </si>
  <si>
    <t xml:space="preserve">Cabo de alimentação 1 m. Características do cabo pp 3 x2,5mm. Especificação: 3x2,5mm. Cabo PP Tipo Redondo. Condutor Veias: Cobre. Isolação Veias: Composto de PVC.  Capa: Composto de PVC. Tensão: até 750V. </t>
  </si>
  <si>
    <t>NE 462 2023 FUNARTE</t>
  </si>
  <si>
    <t>CT  2023.09.13.02 PM Sta Izabel do Pará PA</t>
  </si>
  <si>
    <t>ARP 045/2023 PM Buritis RO</t>
  </si>
  <si>
    <t>ARP 245/2023 PM Santiago do Sul</t>
  </si>
  <si>
    <t>Licitação 1013316 Correios PE</t>
  </si>
  <si>
    <t>Turbina - Acima de 12.000 a 30.000 BTUs</t>
  </si>
  <si>
    <t>CT 122/2023 PM Rio Negro PR</t>
  </si>
  <si>
    <t>NE 543 2023 CL Marinha</t>
  </si>
  <si>
    <t>STJ</t>
  </si>
  <si>
    <t>CT 88 2023 PM IBIRAMA SC</t>
  </si>
  <si>
    <t>CT 69 2023 PM IBIRAMA SC</t>
  </si>
  <si>
    <t xml:space="preserve">IF MT RONDONÓPOLIS MT </t>
  </si>
  <si>
    <t>Marquês Refrigeração</t>
  </si>
  <si>
    <t>REFRIGÁS</t>
  </si>
  <si>
    <t>MARQUÊS REFRIGERAÇÃO</t>
  </si>
  <si>
    <t>HIDROELÉTRICA</t>
  </si>
  <si>
    <t>PROL ROLAMENTO</t>
  </si>
  <si>
    <t>CASA DO MOTOR</t>
  </si>
  <si>
    <t>MARQUÊS REFIRGERAÇÃO</t>
  </si>
  <si>
    <t>MERCADO LIVRE</t>
  </si>
  <si>
    <t>AR TECH</t>
  </si>
  <si>
    <t xml:space="preserve">Eletrofrigor </t>
  </si>
  <si>
    <t>SANTIL</t>
  </si>
  <si>
    <t>ARTECH</t>
  </si>
  <si>
    <t>CENTER MAQ</t>
  </si>
  <si>
    <t>PREÇO DE REFERÊNCIA R$</t>
  </si>
  <si>
    <t>ZIG FERRAMENTAS</t>
  </si>
  <si>
    <t>Especificações ==&gt;</t>
  </si>
  <si>
    <t>PESQUISA DE PREÇOS UNITÁRIOS DE PEÇAS</t>
  </si>
  <si>
    <t>PESQUISA DE PREÇOS UNITÁRIOS PEÇAS</t>
  </si>
  <si>
    <t>Nota: Nos valores acima estão incluídas todas as despesas ordinárias diretas e indiretas decorrentes da execução do objeto, inclusive tributos e/ou impostos, encargos sociais, trabalhistas, previdenciários, fiscais e comerciais incidentes, taxa de administração, frete, seguro e outros necessários ao cumprimento integral do objeto da contratação.</t>
  </si>
  <si>
    <t>ÚNICO</t>
  </si>
  <si>
    <t>Elaboração de Plano de Manutenção, Operação e Controle (PMOC)/UNIDADE + Relatório Técnico (Diagnóstico do equipamento)</t>
  </si>
  <si>
    <r>
      <rPr>
        <b/>
        <sz val="7"/>
        <rFont val="Arial"/>
        <family val="2"/>
      </rPr>
      <t>Nota</t>
    </r>
    <r>
      <rPr>
        <sz val="7"/>
        <rFont val="Arial"/>
        <family val="2"/>
      </rPr>
      <t>: Serviços não abrangem os equipamentos de refrigeração de água potável.</t>
    </r>
  </si>
  <si>
    <r>
      <rPr>
        <b/>
        <sz val="7"/>
        <rFont val="Arial"/>
        <family val="2"/>
      </rPr>
      <t>Nota</t>
    </r>
    <r>
      <rPr>
        <sz val="7"/>
        <rFont val="Arial"/>
        <family val="2"/>
      </rPr>
      <t>: Nos valores acima estão incluídas todas as despesas ordinárias diretas e indiretas decorrentes da execução do objeto, inclusive tributos e/ou impostos, encargos sociais, trabalhistas, previdenciários, fiscais e comerciais incidentes, taxa de administração, frete, seguro e outros necessários ao cumprimento integral do objeto da contratação.</t>
    </r>
  </si>
  <si>
    <t>PREÇO DE REFERÊNCIA R$ ==&gt;</t>
  </si>
  <si>
    <t>CUSTOS DOS SERVIÇOS</t>
  </si>
  <si>
    <t>À PROPONENTE É PERMITIDO ALTERAR OS VALORES DAS CÉLULAS DE PLANO DE FUNDO CINZA PARA MENOR</t>
  </si>
  <si>
    <t>Todos modelos</t>
  </si>
  <si>
    <t>CUSTOS DOS SERVIÇOS (Exclusivo dos climatizadores)</t>
  </si>
  <si>
    <t>CUSTOS DAS PEÇAS - CONDICIONADOR DE AR TIPO JANELEIRO</t>
  </si>
  <si>
    <t>CUSTOS DAS PEÇAS - CONDICIONADOR DE AR TIPO SPLIT</t>
  </si>
  <si>
    <t>CUSTOS DAS PEÇAS - PARA SELF CONTAINED (Cond. 40BZA14386TS, Evap. 40BVA14236VS - 7,5 TR)</t>
  </si>
  <si>
    <t>CUSTOS DAS PEÇAS - PARA CONDICIONADOR DE SPLIT PISO-TETO</t>
  </si>
  <si>
    <t>BEBEDOURO DE COLUNA e MESA</t>
  </si>
  <si>
    <t>CUSTOS DAS PEÇAS - PARA CORTINA DE AR 90cm</t>
  </si>
  <si>
    <t>CUSTOS DAS PEÇAS - PARA BEBEDOURO DE COLUNA e MESA</t>
  </si>
  <si>
    <t>GÁS R22 - 1000ml</t>
  </si>
  <si>
    <t>GÁS R134A  - 1000ml</t>
  </si>
  <si>
    <t>GÁS 410a  - 1000ml</t>
  </si>
  <si>
    <t>ÓLEO R22  - 1000ml</t>
  </si>
  <si>
    <t>ÓLEO R134A  - 1000ml</t>
  </si>
  <si>
    <t>ÓLEO 410a  - 1000ml</t>
  </si>
  <si>
    <t>QUANTIDADE ESTIMADA ANUAL DE INTERVENÇÕES ==&gt;</t>
  </si>
  <si>
    <t>QUANTIDADE ESTIMADA ANUAL DE EXPEDIENTE ==&gt;</t>
  </si>
  <si>
    <t>QUANTIDADE ATUALMENTE INSTALADA ==&gt;</t>
  </si>
  <si>
    <t>ESTIMATIVA DE GASTO ANUAL POR TIPO DE EQUIPAMENTO - R$</t>
  </si>
  <si>
    <t>ESTIMATIVA DE GASTO ANUAL DESTE ANEXO - R$</t>
  </si>
  <si>
    <t>Custos e Formação de Preços 1</t>
  </si>
  <si>
    <t>Custos e Formação de Preços 2</t>
  </si>
  <si>
    <t>Custos e Formação de Preços 3</t>
  </si>
  <si>
    <t>ESTIMATIVA PARA 12  MESES R$</t>
  </si>
  <si>
    <t>ESTIMATIVA PARA 60  MESES R$</t>
  </si>
  <si>
    <t>PREÇO DA CONTRATAÇÃO - R$ ==&gt;</t>
  </si>
  <si>
    <t>ANEXOS</t>
  </si>
  <si>
    <r>
      <t>RESERVA TÉCNICA REVERSÍVEL PARA TODO OS CUSTOS</t>
    </r>
    <r>
      <rPr>
        <b/>
        <sz val="11"/>
        <color rgb="FFFF0000"/>
        <rFont val="Arial Narrow"/>
        <family val="2"/>
      </rPr>
      <t>*</t>
    </r>
  </si>
  <si>
    <t>TOTALIZAÇÃO ==&gt;</t>
  </si>
  <si>
    <t xml:space="preserve">*Em observância as alíneas "a" a "d", do Art.º 6º, da PORTARIA Nº 3.523, DE 28 DE AGOSTO DE 1998 </t>
  </si>
  <si>
    <t>A PROPONENTE DEVE SE IDENTIFICAR PREENCHENDO AS CÉLULAS DE PLANO DE FUNDO CINZA</t>
  </si>
  <si>
    <t>C. N. P. J.:</t>
  </si>
  <si>
    <t>RAZÃO SOCIAL:</t>
  </si>
  <si>
    <t>Nota: Todos os custos desta contratação são reversíveis entre si</t>
  </si>
  <si>
    <r>
      <rPr>
        <sz val="7"/>
        <color rgb="FFFF0000"/>
        <rFont val="Arial"/>
        <family val="2"/>
      </rPr>
      <t>*</t>
    </r>
    <r>
      <rPr>
        <sz val="7"/>
        <rFont val="Arial"/>
        <family val="2"/>
      </rPr>
      <t xml:space="preserve">Conforme as alíneas "a" a "d", do Art.º 6º, da PORTARIA Nº 3.523, DE 28 DE AGOSTO DE 1998 </t>
    </r>
  </si>
  <si>
    <t>Especificações</t>
  </si>
  <si>
    <t>Condensadora</t>
  </si>
  <si>
    <t>Evaporadora</t>
  </si>
  <si>
    <t>40MSB120TFR - 10TR</t>
  </si>
  <si>
    <t>40MSB150236VS - 12,5TR</t>
  </si>
  <si>
    <t>40MSB150TFR - 12,5TR</t>
  </si>
  <si>
    <t>40BZA14386TS - 12,5TR</t>
  </si>
  <si>
    <t>40BVA14236VS - 12,5TR</t>
  </si>
  <si>
    <t>SELF CONTAINED</t>
  </si>
  <si>
    <t>PARA CONDICIONADOR DE SPLIT PISO-TETO - PLENÁRIO</t>
  </si>
  <si>
    <r>
      <rPr>
        <sz val="11"/>
        <color rgb="FFFF0000"/>
        <rFont val="Arial"/>
        <family val="2"/>
      </rPr>
      <t>*</t>
    </r>
    <r>
      <rPr>
        <sz val="11"/>
        <color theme="1"/>
        <rFont val="Arial"/>
        <family val="2"/>
      </rPr>
      <t xml:space="preserve"> Reserva para suplementar qualquer custo desta contratação que tenha se exaurido, bem como para aquisição de peças e materias não descritivos nos anexos respectivos.</t>
    </r>
  </si>
  <si>
    <t>PARA SELF CONTAINED 1º, 2º, 3º,  4º 5º Andares</t>
  </si>
  <si>
    <t>Especificações  - Cond. 40BZA14386TS, Evap. 40BVA14236VS; Cond. 40MSB120TFR, Eavp. 40MSB150236VS; e Cond. 40MSB150TFR</t>
  </si>
  <si>
    <t>BEBEDOURO DE GARRAFÃO COLUNA E MESA</t>
  </si>
  <si>
    <t>90000 BTU'S</t>
  </si>
  <si>
    <t>ANEXO V - 1A</t>
  </si>
  <si>
    <t>ANEXO V - 1B</t>
  </si>
  <si>
    <t>ANEXO V - 1C</t>
  </si>
  <si>
    <t>ANEXO V - 1D</t>
  </si>
  <si>
    <t>ANEXO V - 1E</t>
  </si>
  <si>
    <t>ANEXO V - 1F</t>
  </si>
  <si>
    <t>ANEXO V - 1G</t>
  </si>
  <si>
    <t>ANEXO V - 2B</t>
  </si>
  <si>
    <t>ANEXO V - 2C</t>
  </si>
  <si>
    <t>ANEXO V - 2D</t>
  </si>
  <si>
    <t>ANEXO V - 2E</t>
  </si>
  <si>
    <t>TOTALIZAÇÃO DOS CUSTOS E VALOR PROPOSTO PARA EXECUÇÃO</t>
  </si>
  <si>
    <t>CUSTOS DOS MATERIAIS FLUIDOS PARA TODOS EQUIPAMENTOS DE CLIMATIZAÇÃO E REFRIGERAÇÃO DE ÁGUA POTÁVEL</t>
  </si>
  <si>
    <t>CUSTOS DOS MATERIAIS SÓLIDOS PARA TODOS EQUIPAMENTOS DE CLIMATIZAÇÃO E REFRIGERAÇÃO DE ÁGUA POTÁVEL</t>
  </si>
  <si>
    <t>Acima de 12.000 até 30.000 BTU's</t>
  </si>
  <si>
    <t>CONDICIONADOR DE AR MULTI SPLIT</t>
  </si>
  <si>
    <t>Nota: o quantitativo de aparelhos com capacidade acima de 30.000 BTU's é uma mera estimativa, pois não existe instalado.</t>
  </si>
  <si>
    <t>Nota: o quantitativo de aparelhos com capacidade acima de 60.000 BTU's é uma mera estimativa, pois não existe instalado.</t>
  </si>
  <si>
    <t>ANEXO III</t>
  </si>
  <si>
    <t>ESTIMATIVA DE CUSTOS ANUAL PARA O ANEXO IV - 1 (A a G) - R$ ==&gt;</t>
  </si>
  <si>
    <t>ANEXO IV - 1A</t>
  </si>
  <si>
    <t>ANEXO IV - 1B</t>
  </si>
  <si>
    <t>ANEXO IV - 1C</t>
  </si>
  <si>
    <t>ANEXO IV - 1D</t>
  </si>
  <si>
    <t>ANEXO IV - 1E</t>
  </si>
  <si>
    <t>ANEXO IV - 1F</t>
  </si>
  <si>
    <t>ANEXO IV - 1G</t>
  </si>
  <si>
    <t>ESTIMATIVA DE CUSTOS ANUAL PARA O ANEXO IV - 2 (A a F) - R$ ==&gt;</t>
  </si>
  <si>
    <t>ANEXO IV - 2A</t>
  </si>
  <si>
    <t>ANEXO IV - 2B</t>
  </si>
  <si>
    <t>ANEXO IV - 2C</t>
  </si>
  <si>
    <t>ANEXO IV - 2D</t>
  </si>
  <si>
    <t>ANEXO IV - 2E</t>
  </si>
  <si>
    <t>ANEXO IV - 2F</t>
  </si>
  <si>
    <t>ESTIMATIVA DE CUSTOS ANUAL PARA O ANEXO IV - 3 (A a B) - R$ ==&gt;</t>
  </si>
  <si>
    <t>ANEXO IV - 3A</t>
  </si>
  <si>
    <t>ANEXO IV - 3B</t>
  </si>
  <si>
    <t>PESQUISA DE PREÇOS UNITÁRIOS DE SERVIÇOS</t>
  </si>
  <si>
    <t>DL22/2022 PM PERITIBA  (P2 pag 151)
100 unidades</t>
  </si>
  <si>
    <t>CT 114/2023 PM MOSSORÓ (P2 pag 152)
126 unidades</t>
  </si>
  <si>
    <t>ARP 108/2023 - PM MAFRA/SC (P3 pg 16)
241 unidades</t>
  </si>
  <si>
    <t>TODOS EQUIPAMENTOS DE CLIMATIZAÇÃO</t>
  </si>
  <si>
    <t>CT 17/2023 IFPI - Teresina Zona Sul (P3 pg 60)
105 unidades</t>
  </si>
  <si>
    <r>
      <t>Elaboração de Plano de Manutenção, Operação e Controle (PMOC)/UNIDADE + Relatório de Avaliação Técnica Inicial</t>
    </r>
    <r>
      <rPr>
        <b/>
        <sz val="7"/>
        <color rgb="FFFF0000"/>
        <rFont val="Arial"/>
        <family val="2"/>
      </rPr>
      <t>*</t>
    </r>
  </si>
  <si>
    <t>ANEXO V - 2F</t>
  </si>
  <si>
    <t>ANEXO V - 2A</t>
  </si>
  <si>
    <t>ANEXO V - 3A</t>
  </si>
  <si>
    <t>ANEXO V - 3B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</si>
</sst>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Red]#,##0.00"/>
  </numFmts>
  <fonts count="27" x14ac:knownFonts="1">
    <font>
      <sz val="11"/>
      <color theme="1"/>
      <name val="Calibri"/>
      <family val="2"/>
      <scheme val="minor"/>
    </font>
    <font>
      <sz val="7"/>
      <name val="Arial"/>
      <family val="2"/>
    </font>
    <font>
      <b/>
      <sz val="7"/>
      <color indexed="8"/>
      <name val="Arial"/>
      <family val="2"/>
    </font>
    <font>
      <b/>
      <sz val="7"/>
      <name val="Arial"/>
      <family val="2"/>
    </font>
    <font>
      <sz val="7"/>
      <color indexed="8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b/>
      <sz val="7"/>
      <color rgb="FF0070C0"/>
      <name val="Arial"/>
      <family val="2"/>
    </font>
    <font>
      <b/>
      <sz val="7"/>
      <name val="Arial Narrow"/>
      <family val="2"/>
    </font>
    <font>
      <sz val="7"/>
      <name val="Arial Narrow"/>
      <family val="2"/>
    </font>
    <font>
      <sz val="6.5"/>
      <name val="Arial"/>
      <family val="2"/>
    </font>
    <font>
      <sz val="7"/>
      <color rgb="FFFF0000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  <font>
      <b/>
      <sz val="7"/>
      <color theme="4" tint="-0.249977111117893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sz val="6"/>
      <name val="Arial Narrow"/>
      <family val="2"/>
    </font>
    <font>
      <b/>
      <sz val="11"/>
      <name val="Arial Narrow"/>
      <family val="2"/>
    </font>
    <font>
      <b/>
      <sz val="11"/>
      <color indexed="8"/>
      <name val="Arial"/>
      <family val="2"/>
    </font>
    <font>
      <b/>
      <sz val="11"/>
      <color rgb="FFFF0000"/>
      <name val="Arial"/>
      <family val="2"/>
    </font>
    <font>
      <sz val="12"/>
      <color theme="0"/>
      <name val="Arial"/>
      <family val="2"/>
    </font>
    <font>
      <b/>
      <sz val="11"/>
      <color rgb="FFFF0000"/>
      <name val="Arial Narrow"/>
      <family val="2"/>
    </font>
    <font>
      <b/>
      <sz val="7"/>
      <color rgb="FFFF0000"/>
      <name val="Arial"/>
      <family val="2"/>
    </font>
    <font>
      <b/>
      <sz val="11"/>
      <name val="Arial"/>
      <family val="2"/>
    </font>
    <font>
      <sz val="9"/>
      <color rgb="FFFF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</fills>
  <borders count="59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/>
      <diagonal/>
    </border>
  </borders>
  <cellStyleXfs count="1">
    <xf numFmtId="0" fontId="0" fillId="0" borderId="0"/>
  </cellStyleXfs>
  <cellXfs count="393">
    <xf numFmtId="0" fontId="0" fillId="0" borderId="0" xfId="0"/>
    <xf numFmtId="0" fontId="1" fillId="0" borderId="0" xfId="0" applyFont="1"/>
    <xf numFmtId="4" fontId="5" fillId="0" borderId="1" xfId="0" applyNumberFormat="1" applyFont="1" applyBorder="1" applyAlignment="1">
      <alignment horizontal="center" vertical="center" wrapText="1"/>
    </xf>
    <xf numFmtId="10" fontId="6" fillId="5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/>
    </xf>
    <xf numFmtId="4" fontId="6" fillId="6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164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textRotation="90" wrapText="1"/>
    </xf>
    <xf numFmtId="0" fontId="9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10" fontId="3" fillId="5" borderId="1" xfId="0" applyNumberFormat="1" applyFont="1" applyFill="1" applyBorder="1" applyAlignment="1">
      <alignment horizontal="center" vertical="center" wrapText="1"/>
    </xf>
    <xf numFmtId="4" fontId="3" fillId="6" borderId="1" xfId="0" applyNumberFormat="1" applyFont="1" applyFill="1" applyBorder="1" applyAlignment="1">
      <alignment horizontal="center" vertical="center"/>
    </xf>
    <xf numFmtId="0" fontId="12" fillId="0" borderId="0" xfId="0" applyFont="1"/>
    <xf numFmtId="164" fontId="12" fillId="0" borderId="0" xfId="0" applyNumberFormat="1" applyFont="1"/>
    <xf numFmtId="0" fontId="12" fillId="0" borderId="0" xfId="0" applyFont="1" applyAlignment="1">
      <alignment horizontal="center"/>
    </xf>
    <xf numFmtId="4" fontId="14" fillId="6" borderId="1" xfId="0" applyNumberFormat="1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10" fontId="6" fillId="5" borderId="2" xfId="0" applyNumberFormat="1" applyFont="1" applyFill="1" applyBorder="1" applyAlignment="1">
      <alignment horizontal="center" vertical="center" wrapText="1"/>
    </xf>
    <xf numFmtId="4" fontId="7" fillId="6" borderId="2" xfId="0" applyNumberFormat="1" applyFont="1" applyFill="1" applyBorder="1" applyAlignment="1">
      <alignment horizontal="center" vertical="center"/>
    </xf>
    <xf numFmtId="4" fontId="6" fillId="6" borderId="2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/>
    <xf numFmtId="0" fontId="8" fillId="3" borderId="9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27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3" fontId="1" fillId="8" borderId="27" xfId="0" applyNumberFormat="1" applyFont="1" applyFill="1" applyBorder="1" applyAlignment="1">
      <alignment horizontal="center" vertical="center" wrapText="1"/>
    </xf>
    <xf numFmtId="3" fontId="1" fillId="8" borderId="14" xfId="0" applyNumberFormat="1" applyFont="1" applyFill="1" applyBorder="1" applyAlignment="1">
      <alignment horizontal="center" vertical="center" wrapText="1"/>
    </xf>
    <xf numFmtId="3" fontId="1" fillId="6" borderId="27" xfId="0" applyNumberFormat="1" applyFont="1" applyFill="1" applyBorder="1" applyAlignment="1">
      <alignment horizontal="center" vertical="center" wrapText="1"/>
    </xf>
    <xf numFmtId="4" fontId="1" fillId="8" borderId="35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4" fontId="8" fillId="10" borderId="1" xfId="0" applyNumberFormat="1" applyFont="1" applyFill="1" applyBorder="1" applyAlignment="1">
      <alignment horizontal="center" vertical="center" wrapText="1"/>
    </xf>
    <xf numFmtId="0" fontId="8" fillId="3" borderId="40" xfId="0" applyFont="1" applyFill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0" fillId="0" borderId="25" xfId="0" applyBorder="1"/>
    <xf numFmtId="0" fontId="8" fillId="0" borderId="43" xfId="0" applyFont="1" applyBorder="1" applyAlignment="1">
      <alignment horizontal="center" vertical="center" wrapText="1"/>
    </xf>
    <xf numFmtId="0" fontId="20" fillId="4" borderId="12" xfId="0" applyFont="1" applyFill="1" applyBorder="1" applyAlignment="1">
      <alignment horizontal="center" vertical="center" wrapText="1"/>
    </xf>
    <xf numFmtId="0" fontId="20" fillId="4" borderId="27" xfId="0" applyFont="1" applyFill="1" applyBorder="1" applyAlignment="1">
      <alignment horizontal="center" vertical="center" wrapText="1"/>
    </xf>
    <xf numFmtId="4" fontId="13" fillId="10" borderId="1" xfId="0" applyNumberFormat="1" applyFont="1" applyFill="1" applyBorder="1" applyAlignment="1">
      <alignment horizontal="center" vertical="center" wrapText="1"/>
    </xf>
    <xf numFmtId="4" fontId="13" fillId="10" borderId="42" xfId="0" applyNumberFormat="1" applyFont="1" applyFill="1" applyBorder="1" applyAlignment="1">
      <alignment horizontal="center" vertical="center" wrapText="1"/>
    </xf>
    <xf numFmtId="4" fontId="13" fillId="10" borderId="44" xfId="0" applyNumberFormat="1" applyFont="1" applyFill="1" applyBorder="1" applyAlignment="1">
      <alignment horizontal="center" vertical="center" wrapText="1"/>
    </xf>
    <xf numFmtId="4" fontId="13" fillId="10" borderId="49" xfId="0" applyNumberFormat="1" applyFont="1" applyFill="1" applyBorder="1" applyAlignment="1">
      <alignment horizontal="center" vertical="center" wrapText="1"/>
    </xf>
    <xf numFmtId="4" fontId="22" fillId="12" borderId="53" xfId="0" applyNumberFormat="1" applyFont="1" applyFill="1" applyBorder="1" applyAlignment="1">
      <alignment horizontal="center" vertical="center"/>
    </xf>
    <xf numFmtId="4" fontId="13" fillId="10" borderId="27" xfId="0" applyNumberFormat="1" applyFont="1" applyFill="1" applyBorder="1" applyAlignment="1">
      <alignment horizontal="center" vertical="center" wrapText="1"/>
    </xf>
    <xf numFmtId="4" fontId="1" fillId="9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9" borderId="42" xfId="0" applyNumberFormat="1" applyFont="1" applyFill="1" applyBorder="1" applyAlignment="1" applyProtection="1">
      <alignment horizontal="center" vertical="center" wrapText="1"/>
      <protection locked="0"/>
    </xf>
    <xf numFmtId="4" fontId="1" fillId="9" borderId="44" xfId="0" applyNumberFormat="1" applyFont="1" applyFill="1" applyBorder="1" applyAlignment="1" applyProtection="1">
      <alignment horizontal="center" vertical="center" wrapText="1"/>
      <protection locked="0"/>
    </xf>
    <xf numFmtId="3" fontId="1" fillId="8" borderId="12" xfId="0" applyNumberFormat="1" applyFont="1" applyFill="1" applyBorder="1" applyAlignment="1">
      <alignment horizontal="center" vertical="center" wrapText="1"/>
    </xf>
    <xf numFmtId="4" fontId="1" fillId="8" borderId="12" xfId="0" applyNumberFormat="1" applyFont="1" applyFill="1" applyBorder="1" applyAlignment="1">
      <alignment horizontal="center" vertical="center" wrapText="1"/>
    </xf>
    <xf numFmtId="4" fontId="1" fillId="8" borderId="14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4" fontId="8" fillId="10" borderId="49" xfId="0" applyNumberFormat="1" applyFont="1" applyFill="1" applyBorder="1" applyAlignment="1">
      <alignment horizontal="center" vertical="center" wrapText="1"/>
    </xf>
    <xf numFmtId="4" fontId="1" fillId="9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8" borderId="0" xfId="0" applyFont="1" applyFill="1" applyAlignment="1">
      <alignment horizontal="center" vertical="center" wrapText="1"/>
    </xf>
    <xf numFmtId="4" fontId="3" fillId="8" borderId="0" xfId="0" applyNumberFormat="1" applyFont="1" applyFill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4" fontId="1" fillId="8" borderId="27" xfId="0" applyNumberFormat="1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right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3" fillId="0" borderId="5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10" fontId="6" fillId="5" borderId="0" xfId="0" applyNumberFormat="1" applyFont="1" applyFill="1" applyAlignment="1">
      <alignment horizontal="center" vertical="center" wrapText="1"/>
    </xf>
    <xf numFmtId="4" fontId="7" fillId="6" borderId="0" xfId="0" applyNumberFormat="1" applyFont="1" applyFill="1" applyAlignment="1">
      <alignment horizontal="center" vertical="center"/>
    </xf>
    <xf numFmtId="4" fontId="6" fillId="6" borderId="0" xfId="0" applyNumberFormat="1" applyFont="1" applyFill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4" fontId="1" fillId="9" borderId="9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5" xfId="0" applyFont="1" applyFill="1" applyBorder="1" applyAlignment="1">
      <alignment horizontal="center" vertical="center" wrapText="1"/>
    </xf>
    <xf numFmtId="0" fontId="2" fillId="4" borderId="53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" fontId="1" fillId="9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4" fontId="1" fillId="9" borderId="2" xfId="0" applyNumberFormat="1" applyFont="1" applyFill="1" applyBorder="1" applyAlignment="1" applyProtection="1">
      <alignment horizontal="center" vertical="center" wrapText="1"/>
      <protection locked="0"/>
    </xf>
    <xf numFmtId="4" fontId="1" fillId="9" borderId="11" xfId="0" applyNumberFormat="1" applyFont="1" applyFill="1" applyBorder="1" applyAlignment="1" applyProtection="1">
      <alignment horizontal="center" vertical="center" wrapText="1"/>
      <protection locked="0"/>
    </xf>
    <xf numFmtId="4" fontId="5" fillId="9" borderId="12" xfId="0" applyNumberFormat="1" applyFont="1" applyFill="1" applyBorder="1" applyAlignment="1" applyProtection="1">
      <alignment horizontal="center" vertical="center"/>
      <protection locked="0"/>
    </xf>
    <xf numFmtId="4" fontId="5" fillId="9" borderId="27" xfId="0" applyNumberFormat="1" applyFont="1" applyFill="1" applyBorder="1" applyAlignment="1" applyProtection="1">
      <alignment horizontal="center" vertical="center"/>
      <protection locked="0"/>
    </xf>
    <xf numFmtId="0" fontId="0" fillId="8" borderId="0" xfId="0" applyFill="1"/>
    <xf numFmtId="0" fontId="3" fillId="3" borderId="27" xfId="0" applyFont="1" applyFill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24" fillId="8" borderId="12" xfId="0" applyFont="1" applyFill="1" applyBorder="1" applyAlignment="1">
      <alignment horizontal="left" vertical="center" wrapText="1"/>
    </xf>
    <xf numFmtId="0" fontId="24" fillId="8" borderId="13" xfId="0" applyFont="1" applyFill="1" applyBorder="1" applyAlignment="1">
      <alignment horizontal="left" vertical="center" wrapText="1"/>
    </xf>
    <xf numFmtId="0" fontId="24" fillId="8" borderId="14" xfId="0" applyFont="1" applyFill="1" applyBorder="1" applyAlignment="1">
      <alignment horizontal="left" vertical="center" wrapText="1"/>
    </xf>
    <xf numFmtId="0" fontId="15" fillId="0" borderId="20" xfId="0" applyFont="1" applyBorder="1" applyAlignment="1">
      <alignment horizontal="justify" wrapText="1"/>
    </xf>
    <xf numFmtId="0" fontId="15" fillId="0" borderId="21" xfId="0" applyFont="1" applyBorder="1" applyAlignment="1">
      <alignment horizontal="justify" wrapText="1"/>
    </xf>
    <xf numFmtId="0" fontId="15" fillId="0" borderId="22" xfId="0" applyFont="1" applyBorder="1" applyAlignment="1">
      <alignment horizontal="justify" wrapText="1"/>
    </xf>
    <xf numFmtId="0" fontId="15" fillId="0" borderId="18" xfId="0" applyFont="1" applyBorder="1" applyAlignment="1">
      <alignment horizontal="justify" wrapText="1"/>
    </xf>
    <xf numFmtId="0" fontId="15" fillId="0" borderId="23" xfId="0" applyFont="1" applyBorder="1" applyAlignment="1">
      <alignment horizontal="justify" wrapText="1"/>
    </xf>
    <xf numFmtId="0" fontId="15" fillId="0" borderId="19" xfId="0" applyFont="1" applyBorder="1" applyAlignment="1">
      <alignment horizontal="justify" wrapText="1"/>
    </xf>
    <xf numFmtId="0" fontId="26" fillId="0" borderId="12" xfId="0" applyFont="1" applyBorder="1" applyAlignment="1">
      <alignment horizontal="left"/>
    </xf>
    <xf numFmtId="0" fontId="26" fillId="0" borderId="13" xfId="0" applyFont="1" applyBorder="1" applyAlignment="1">
      <alignment horizontal="left"/>
    </xf>
    <xf numFmtId="0" fontId="26" fillId="0" borderId="14" xfId="0" applyFont="1" applyBorder="1" applyAlignment="1">
      <alignment horizontal="left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25" fillId="0" borderId="12" xfId="0" applyFont="1" applyBorder="1" applyAlignment="1">
      <alignment horizontal="center"/>
    </xf>
    <xf numFmtId="0" fontId="25" fillId="0" borderId="13" xfId="0" applyFont="1" applyBorder="1" applyAlignment="1">
      <alignment horizontal="center"/>
    </xf>
    <xf numFmtId="0" fontId="25" fillId="0" borderId="14" xfId="0" applyFont="1" applyBorder="1" applyAlignment="1">
      <alignment horizontal="center"/>
    </xf>
    <xf numFmtId="0" fontId="19" fillId="0" borderId="18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51" xfId="0" applyFont="1" applyBorder="1" applyAlignment="1">
      <alignment horizontal="center" vertical="center" wrapText="1"/>
    </xf>
    <xf numFmtId="0" fontId="15" fillId="7" borderId="24" xfId="0" applyFont="1" applyFill="1" applyBorder="1" applyAlignment="1">
      <alignment horizontal="right" vertical="center"/>
    </xf>
    <xf numFmtId="0" fontId="15" fillId="7" borderId="22" xfId="0" applyFont="1" applyFill="1" applyBorder="1" applyAlignment="1">
      <alignment horizontal="right" vertical="center"/>
    </xf>
    <xf numFmtId="0" fontId="19" fillId="0" borderId="12" xfId="0" applyFont="1" applyBorder="1" applyAlignment="1">
      <alignment horizontal="right" vertical="center" wrapText="1"/>
    </xf>
    <xf numFmtId="0" fontId="19" fillId="0" borderId="13" xfId="0" applyFont="1" applyBorder="1" applyAlignment="1">
      <alignment horizontal="right" vertical="center" wrapText="1"/>
    </xf>
    <xf numFmtId="0" fontId="19" fillId="0" borderId="14" xfId="0" applyFont="1" applyBorder="1" applyAlignment="1">
      <alignment horizontal="right" vertical="center" wrapText="1"/>
    </xf>
    <xf numFmtId="0" fontId="19" fillId="3" borderId="12" xfId="0" applyFont="1" applyFill="1" applyBorder="1" applyAlignment="1">
      <alignment horizontal="center" vertical="center" wrapText="1"/>
    </xf>
    <xf numFmtId="0" fontId="19" fillId="3" borderId="13" xfId="0" applyFont="1" applyFill="1" applyBorder="1" applyAlignment="1">
      <alignment horizontal="center" vertical="center" wrapText="1"/>
    </xf>
    <xf numFmtId="0" fontId="19" fillId="3" borderId="14" xfId="0" applyFont="1" applyFill="1" applyBorder="1" applyAlignment="1">
      <alignment horizontal="center" vertical="center" wrapText="1"/>
    </xf>
    <xf numFmtId="0" fontId="19" fillId="0" borderId="39" xfId="0" applyFont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/>
    </xf>
    <xf numFmtId="0" fontId="21" fillId="0" borderId="13" xfId="0" applyFont="1" applyBorder="1" applyAlignment="1">
      <alignment horizontal="center"/>
    </xf>
    <xf numFmtId="0" fontId="21" fillId="0" borderId="14" xfId="0" applyFont="1" applyBorder="1" applyAlignment="1">
      <alignment horizontal="center"/>
    </xf>
    <xf numFmtId="0" fontId="25" fillId="0" borderId="12" xfId="0" applyFont="1" applyBorder="1" applyAlignment="1">
      <alignment horizontal="right"/>
    </xf>
    <xf numFmtId="0" fontId="25" fillId="0" borderId="14" xfId="0" applyFont="1" applyBorder="1" applyAlignment="1">
      <alignment horizontal="right"/>
    </xf>
    <xf numFmtId="0" fontId="25" fillId="0" borderId="13" xfId="0" applyFont="1" applyBorder="1" applyAlignment="1">
      <alignment horizontal="right"/>
    </xf>
    <xf numFmtId="0" fontId="21" fillId="9" borderId="12" xfId="0" applyFont="1" applyFill="1" applyBorder="1" applyAlignment="1" applyProtection="1">
      <alignment horizontal="center"/>
      <protection locked="0"/>
    </xf>
    <xf numFmtId="0" fontId="21" fillId="9" borderId="13" xfId="0" applyFont="1" applyFill="1" applyBorder="1" applyAlignment="1" applyProtection="1">
      <alignment horizontal="center"/>
      <protection locked="0"/>
    </xf>
    <xf numFmtId="0" fontId="21" fillId="9" borderId="14" xfId="0" applyFont="1" applyFill="1" applyBorder="1" applyAlignment="1" applyProtection="1">
      <alignment horizontal="center"/>
      <protection locked="0"/>
    </xf>
    <xf numFmtId="0" fontId="15" fillId="0" borderId="12" xfId="0" applyFont="1" applyBorder="1" applyAlignment="1">
      <alignment horizontal="center"/>
    </xf>
    <xf numFmtId="0" fontId="15" fillId="0" borderId="13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right" vertical="center" wrapText="1"/>
    </xf>
    <xf numFmtId="0" fontId="3" fillId="4" borderId="9" xfId="0" applyFont="1" applyFill="1" applyBorder="1" applyAlignment="1">
      <alignment horizontal="right" vertical="center" wrapText="1"/>
    </xf>
    <xf numFmtId="0" fontId="3" fillId="4" borderId="2" xfId="0" applyFont="1" applyFill="1" applyBorder="1" applyAlignment="1">
      <alignment horizontal="right" vertical="center" wrapText="1"/>
    </xf>
    <xf numFmtId="0" fontId="3" fillId="4" borderId="5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4" borderId="35" xfId="0" applyFont="1" applyFill="1" applyBorder="1" applyAlignment="1">
      <alignment horizontal="right" vertical="center" wrapText="1"/>
    </xf>
    <xf numFmtId="0" fontId="3" fillId="4" borderId="36" xfId="0" applyFont="1" applyFill="1" applyBorder="1" applyAlignment="1">
      <alignment horizontal="right" vertical="center" wrapText="1"/>
    </xf>
    <xf numFmtId="0" fontId="3" fillId="4" borderId="37" xfId="0" applyFont="1" applyFill="1" applyBorder="1" applyAlignment="1">
      <alignment horizontal="right" vertical="center" wrapText="1"/>
    </xf>
    <xf numFmtId="4" fontId="3" fillId="10" borderId="12" xfId="0" applyNumberFormat="1" applyFont="1" applyFill="1" applyBorder="1" applyAlignment="1">
      <alignment horizontal="center" vertical="center" wrapText="1"/>
    </xf>
    <xf numFmtId="4" fontId="3" fillId="10" borderId="13" xfId="0" applyNumberFormat="1" applyFont="1" applyFill="1" applyBorder="1" applyAlignment="1">
      <alignment horizontal="center" vertical="center" wrapText="1"/>
    </xf>
    <xf numFmtId="4" fontId="3" fillId="10" borderId="14" xfId="0" applyNumberFormat="1" applyFont="1" applyFill="1" applyBorder="1" applyAlignment="1">
      <alignment horizontal="center" vertical="center" wrapText="1"/>
    </xf>
    <xf numFmtId="0" fontId="24" fillId="8" borderId="12" xfId="0" applyFont="1" applyFill="1" applyBorder="1" applyAlignment="1">
      <alignment horizontal="left" vertical="center" wrapText="1"/>
    </xf>
    <xf numFmtId="0" fontId="24" fillId="8" borderId="13" xfId="0" applyFont="1" applyFill="1" applyBorder="1" applyAlignment="1">
      <alignment horizontal="left" vertical="center" wrapText="1"/>
    </xf>
    <xf numFmtId="0" fontId="24" fillId="8" borderId="14" xfId="0" applyFont="1" applyFill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0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3" fontId="1" fillId="6" borderId="12" xfId="0" applyNumberFormat="1" applyFont="1" applyFill="1" applyBorder="1" applyAlignment="1">
      <alignment horizontal="center" vertical="center" wrapText="1"/>
    </xf>
    <xf numFmtId="3" fontId="1" fillId="6" borderId="14" xfId="0" applyNumberFormat="1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right" vertical="center" wrapText="1"/>
    </xf>
    <xf numFmtId="0" fontId="3" fillId="4" borderId="13" xfId="0" applyFont="1" applyFill="1" applyBorder="1" applyAlignment="1">
      <alignment horizontal="right" vertical="center" wrapText="1"/>
    </xf>
    <xf numFmtId="0" fontId="3" fillId="4" borderId="14" xfId="0" applyFont="1" applyFill="1" applyBorder="1" applyAlignment="1">
      <alignment horizontal="right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3" fontId="1" fillId="13" borderId="12" xfId="0" applyNumberFormat="1" applyFont="1" applyFill="1" applyBorder="1" applyAlignment="1">
      <alignment horizontal="center" vertical="center" wrapText="1"/>
    </xf>
    <xf numFmtId="3" fontId="1" fillId="13" borderId="14" xfId="0" applyNumberFormat="1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3" borderId="40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58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3" borderId="53" xfId="0" applyFont="1" applyFill="1" applyBorder="1" applyAlignment="1">
      <alignment horizontal="center" vertical="center" wrapText="1"/>
    </xf>
    <xf numFmtId="0" fontId="3" fillId="3" borderId="5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right" vertical="center" wrapText="1"/>
    </xf>
    <xf numFmtId="0" fontId="3" fillId="4" borderId="23" xfId="0" applyFont="1" applyFill="1" applyBorder="1" applyAlignment="1">
      <alignment horizontal="right" vertical="center" wrapText="1"/>
    </xf>
    <xf numFmtId="0" fontId="3" fillId="4" borderId="19" xfId="0" applyFont="1" applyFill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right" vertical="center" wrapText="1"/>
    </xf>
    <xf numFmtId="0" fontId="3" fillId="3" borderId="14" xfId="0" applyFont="1" applyFill="1" applyBorder="1" applyAlignment="1">
      <alignment horizontal="right" vertical="center" wrapText="1"/>
    </xf>
    <xf numFmtId="0" fontId="3" fillId="3" borderId="32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4" fontId="5" fillId="9" borderId="12" xfId="0" applyNumberFormat="1" applyFont="1" applyFill="1" applyBorder="1" applyAlignment="1" applyProtection="1">
      <alignment horizontal="center"/>
      <protection locked="0"/>
    </xf>
    <xf numFmtId="0" fontId="5" fillId="9" borderId="14" xfId="0" applyFont="1" applyFill="1" applyBorder="1" applyAlignment="1" applyProtection="1">
      <alignment horizontal="center"/>
      <protection locked="0"/>
    </xf>
    <xf numFmtId="3" fontId="1" fillId="8" borderId="12" xfId="0" applyNumberFormat="1" applyFont="1" applyFill="1" applyBorder="1" applyAlignment="1">
      <alignment horizontal="center" vertical="center" wrapText="1"/>
    </xf>
    <xf numFmtId="3" fontId="1" fillId="8" borderId="13" xfId="0" applyNumberFormat="1" applyFont="1" applyFill="1" applyBorder="1" applyAlignment="1">
      <alignment horizontal="center" vertical="center" wrapText="1"/>
    </xf>
    <xf numFmtId="3" fontId="1" fillId="8" borderId="14" xfId="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4" fontId="5" fillId="9" borderId="13" xfId="0" applyNumberFormat="1" applyFont="1" applyFill="1" applyBorder="1" applyAlignment="1" applyProtection="1">
      <alignment horizontal="center"/>
      <protection locked="0"/>
    </xf>
    <xf numFmtId="4" fontId="5" fillId="9" borderId="14" xfId="0" applyNumberFormat="1" applyFont="1" applyFill="1" applyBorder="1" applyAlignment="1" applyProtection="1">
      <alignment horizontal="center"/>
      <protection locked="0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38" xfId="0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16" fillId="11" borderId="12" xfId="0" applyFont="1" applyFill="1" applyBorder="1" applyAlignment="1">
      <alignment horizontal="right" vertical="center"/>
    </xf>
    <xf numFmtId="0" fontId="16" fillId="11" borderId="13" xfId="0" applyFont="1" applyFill="1" applyBorder="1" applyAlignment="1">
      <alignment horizontal="right" vertical="center"/>
    </xf>
    <xf numFmtId="0" fontId="16" fillId="11" borderId="14" xfId="0" applyFont="1" applyFill="1" applyBorder="1" applyAlignment="1">
      <alignment horizontal="right" vertical="center"/>
    </xf>
    <xf numFmtId="4" fontId="16" fillId="0" borderId="13" xfId="0" applyNumberFormat="1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4" fontId="1" fillId="8" borderId="20" xfId="0" applyNumberFormat="1" applyFont="1" applyFill="1" applyBorder="1" applyAlignment="1">
      <alignment horizontal="center" vertical="center" wrapText="1"/>
    </xf>
    <xf numFmtId="4" fontId="1" fillId="8" borderId="21" xfId="0" applyNumberFormat="1" applyFont="1" applyFill="1" applyBorder="1" applyAlignment="1">
      <alignment horizontal="center" vertical="center" wrapText="1"/>
    </xf>
    <xf numFmtId="4" fontId="1" fillId="8" borderId="12" xfId="0" applyNumberFormat="1" applyFont="1" applyFill="1" applyBorder="1" applyAlignment="1">
      <alignment horizontal="center" vertical="center" wrapText="1"/>
    </xf>
    <xf numFmtId="4" fontId="1" fillId="8" borderId="14" xfId="0" applyNumberFormat="1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32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left" vertical="center" wrapText="1"/>
    </xf>
    <xf numFmtId="0" fontId="9" fillId="0" borderId="38" xfId="0" applyFont="1" applyBorder="1" applyAlignment="1">
      <alignment horizontal="left" vertical="center" wrapText="1"/>
    </xf>
    <xf numFmtId="0" fontId="9" fillId="0" borderId="48" xfId="0" applyFont="1" applyBorder="1" applyAlignment="1">
      <alignment horizontal="left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31" xfId="0" applyFont="1" applyBorder="1" applyAlignment="1">
      <alignment horizontal="left" vertical="center" wrapText="1"/>
    </xf>
    <xf numFmtId="0" fontId="9" fillId="0" borderId="34" xfId="0" applyFont="1" applyBorder="1" applyAlignment="1">
      <alignment horizontal="left" vertical="center" wrapText="1"/>
    </xf>
    <xf numFmtId="0" fontId="8" fillId="4" borderId="45" xfId="0" applyFont="1" applyFill="1" applyBorder="1" applyAlignment="1">
      <alignment horizontal="right" vertical="center" wrapText="1"/>
    </xf>
    <xf numFmtId="0" fontId="8" fillId="4" borderId="46" xfId="0" applyFont="1" applyFill="1" applyBorder="1" applyAlignment="1">
      <alignment horizontal="right" vertical="center" wrapText="1"/>
    </xf>
    <xf numFmtId="0" fontId="8" fillId="4" borderId="47" xfId="0" applyFont="1" applyFill="1" applyBorder="1" applyAlignment="1">
      <alignment horizontal="right" vertical="center" wrapText="1"/>
    </xf>
    <xf numFmtId="4" fontId="16" fillId="0" borderId="14" xfId="0" applyNumberFormat="1" applyFont="1" applyBorder="1" applyAlignment="1">
      <alignment horizontal="center" vertical="center"/>
    </xf>
    <xf numFmtId="0" fontId="8" fillId="4" borderId="9" xfId="0" applyFont="1" applyFill="1" applyBorder="1" applyAlignment="1">
      <alignment horizontal="right" vertical="center" wrapText="1"/>
    </xf>
    <xf numFmtId="0" fontId="8" fillId="4" borderId="10" xfId="0" applyFont="1" applyFill="1" applyBorder="1" applyAlignment="1">
      <alignment horizontal="right" vertical="center" wrapText="1"/>
    </xf>
    <xf numFmtId="0" fontId="8" fillId="4" borderId="11" xfId="0" applyFont="1" applyFill="1" applyBorder="1" applyAlignment="1">
      <alignment horizontal="righ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9" fillId="0" borderId="50" xfId="0" applyFont="1" applyBorder="1" applyAlignment="1">
      <alignment horizontal="left" vertical="center" wrapText="1"/>
    </xf>
    <xf numFmtId="0" fontId="9" fillId="0" borderId="51" xfId="0" applyFont="1" applyBorder="1" applyAlignment="1">
      <alignment horizontal="left" vertical="center" wrapText="1"/>
    </xf>
    <xf numFmtId="0" fontId="3" fillId="4" borderId="48" xfId="0" applyFont="1" applyFill="1" applyBorder="1" applyAlignment="1">
      <alignment horizontal="center" vertical="center" wrapText="1"/>
    </xf>
    <xf numFmtId="164" fontId="1" fillId="3" borderId="12" xfId="0" applyNumberFormat="1" applyFont="1" applyFill="1" applyBorder="1" applyAlignment="1">
      <alignment horizontal="center" vertical="center" wrapText="1"/>
    </xf>
    <xf numFmtId="164" fontId="1" fillId="3" borderId="13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4" borderId="35" xfId="0" applyFont="1" applyFill="1" applyBorder="1" applyAlignment="1">
      <alignment horizontal="center" vertical="center" wrapText="1"/>
    </xf>
    <xf numFmtId="0" fontId="3" fillId="4" borderId="36" xfId="0" applyFont="1" applyFill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10" fontId="3" fillId="5" borderId="9" xfId="0" applyNumberFormat="1" applyFont="1" applyFill="1" applyBorder="1" applyAlignment="1">
      <alignment horizontal="center" vertical="center" wrapText="1"/>
    </xf>
    <xf numFmtId="10" fontId="3" fillId="5" borderId="11" xfId="0" applyNumberFormat="1" applyFont="1" applyFill="1" applyBorder="1" applyAlignment="1">
      <alignment horizontal="center" vertical="center" wrapText="1"/>
    </xf>
    <xf numFmtId="4" fontId="14" fillId="6" borderId="5" xfId="0" applyNumberFormat="1" applyFont="1" applyFill="1" applyBorder="1" applyAlignment="1">
      <alignment horizontal="center" vertical="center"/>
    </xf>
    <xf numFmtId="4" fontId="14" fillId="6" borderId="6" xfId="0" applyNumberFormat="1" applyFont="1" applyFill="1" applyBorder="1" applyAlignment="1">
      <alignment horizontal="center" vertical="center"/>
    </xf>
    <xf numFmtId="4" fontId="3" fillId="6" borderId="38" xfId="0" applyNumberFormat="1" applyFont="1" applyFill="1" applyBorder="1" applyAlignment="1">
      <alignment horizontal="center" vertical="center"/>
    </xf>
    <xf numFmtId="4" fontId="3" fillId="6" borderId="14" xfId="0" applyNumberFormat="1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164" fontId="1" fillId="3" borderId="9" xfId="0" applyNumberFormat="1" applyFont="1" applyFill="1" applyBorder="1" applyAlignment="1">
      <alignment horizontal="center" vertical="center" wrapText="1"/>
    </xf>
    <xf numFmtId="164" fontId="1" fillId="3" borderId="1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164" fontId="1" fillId="3" borderId="2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3" borderId="54" xfId="0" applyFont="1" applyFill="1" applyBorder="1" applyAlignment="1">
      <alignment horizontal="center" vertical="center" wrapText="1"/>
    </xf>
    <xf numFmtId="0" fontId="3" fillId="3" borderId="55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justify" vertical="center" wrapText="1"/>
    </xf>
    <xf numFmtId="0" fontId="1" fillId="0" borderId="14" xfId="0" applyFont="1" applyBorder="1" applyAlignment="1">
      <alignment horizontal="justify" vertical="center" wrapText="1"/>
    </xf>
    <xf numFmtId="0" fontId="1" fillId="8" borderId="12" xfId="0" applyFont="1" applyFill="1" applyBorder="1" applyAlignment="1">
      <alignment horizontal="left" vertical="center" wrapText="1"/>
    </xf>
    <xf numFmtId="0" fontId="1" fillId="8" borderId="13" xfId="0" applyFont="1" applyFill="1" applyBorder="1" applyAlignment="1">
      <alignment horizontal="left" vertical="center" wrapText="1"/>
    </xf>
    <xf numFmtId="0" fontId="1" fillId="8" borderId="14" xfId="0" applyFont="1" applyFill="1" applyBorder="1" applyAlignment="1">
      <alignment horizontal="left" vertical="center" wrapText="1"/>
    </xf>
    <xf numFmtId="0" fontId="1" fillId="0" borderId="20" xfId="0" applyFont="1" applyBorder="1" applyAlignment="1">
      <alignment horizontal="justify" vertical="center" wrapText="1"/>
    </xf>
    <xf numFmtId="0" fontId="1" fillId="0" borderId="21" xfId="0" applyFont="1" applyBorder="1" applyAlignment="1">
      <alignment horizontal="justify" vertical="center" wrapText="1"/>
    </xf>
    <xf numFmtId="0" fontId="1" fillId="0" borderId="22" xfId="0" applyFont="1" applyBorder="1" applyAlignment="1">
      <alignment horizontal="justify" vertical="center" wrapText="1"/>
    </xf>
    <xf numFmtId="0" fontId="1" fillId="0" borderId="24" xfId="0" applyFont="1" applyBorder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0" fontId="1" fillId="0" borderId="25" xfId="0" applyFont="1" applyBorder="1" applyAlignment="1">
      <alignment horizontal="justify" vertical="center" wrapText="1"/>
    </xf>
    <xf numFmtId="0" fontId="1" fillId="0" borderId="18" xfId="0" applyFont="1" applyBorder="1" applyAlignment="1">
      <alignment horizontal="justify" vertical="center" wrapText="1"/>
    </xf>
    <xf numFmtId="0" fontId="1" fillId="0" borderId="23" xfId="0" applyFont="1" applyBorder="1" applyAlignment="1">
      <alignment horizontal="justify" vertical="center" wrapText="1"/>
    </xf>
    <xf numFmtId="0" fontId="1" fillId="0" borderId="19" xfId="0" applyFont="1" applyBorder="1" applyAlignment="1">
      <alignment horizontal="justify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horizontal="justify" vertical="center"/>
    </xf>
    <xf numFmtId="0" fontId="12" fillId="0" borderId="21" xfId="0" applyFont="1" applyBorder="1" applyAlignment="1">
      <alignment horizontal="justify" vertical="center"/>
    </xf>
    <xf numFmtId="0" fontId="12" fillId="0" borderId="22" xfId="0" applyFont="1" applyBorder="1" applyAlignment="1">
      <alignment horizontal="justify" vertical="center"/>
    </xf>
    <xf numFmtId="0" fontId="12" fillId="0" borderId="18" xfId="0" applyFont="1" applyBorder="1" applyAlignment="1">
      <alignment horizontal="justify" vertical="center"/>
    </xf>
    <xf numFmtId="0" fontId="12" fillId="0" borderId="23" xfId="0" applyFont="1" applyBorder="1" applyAlignment="1">
      <alignment horizontal="justify" vertical="center"/>
    </xf>
    <xf numFmtId="0" fontId="12" fillId="0" borderId="19" xfId="0" applyFont="1" applyBorder="1" applyAlignment="1">
      <alignment horizontal="justify" vertical="center"/>
    </xf>
    <xf numFmtId="0" fontId="3" fillId="3" borderId="2" xfId="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2" xfId="0" applyBorder="1" applyAlignment="1">
      <alignment horizontal="justify" vertical="center" wrapText="1"/>
    </xf>
    <xf numFmtId="0" fontId="0" fillId="0" borderId="13" xfId="0" applyBorder="1" applyAlignment="1">
      <alignment horizontal="justify" vertical="center"/>
    </xf>
    <xf numFmtId="0" fontId="0" fillId="0" borderId="14" xfId="0" applyBorder="1" applyAlignment="1">
      <alignment horizontal="justify" vertical="center"/>
    </xf>
    <xf numFmtId="0" fontId="4" fillId="0" borderId="2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0" borderId="20" xfId="0" applyBorder="1" applyAlignment="1">
      <alignment horizontal="justify" vertical="center" wrapText="1"/>
    </xf>
    <xf numFmtId="0" fontId="0" fillId="0" borderId="21" xfId="0" applyBorder="1" applyAlignment="1">
      <alignment horizontal="justify" vertical="center" wrapText="1"/>
    </xf>
    <xf numFmtId="0" fontId="0" fillId="0" borderId="22" xfId="0" applyBorder="1" applyAlignment="1">
      <alignment horizontal="justify" vertical="center" wrapText="1"/>
    </xf>
    <xf numFmtId="0" fontId="0" fillId="0" borderId="18" xfId="0" applyBorder="1" applyAlignment="1">
      <alignment horizontal="justify" vertical="center" wrapText="1"/>
    </xf>
    <xf numFmtId="0" fontId="0" fillId="0" borderId="23" xfId="0" applyBorder="1" applyAlignment="1">
      <alignment horizontal="justify" vertical="center" wrapText="1"/>
    </xf>
    <xf numFmtId="0" fontId="0" fillId="0" borderId="19" xfId="0" applyBorder="1" applyAlignment="1">
      <alignment horizontal="justify" vertical="center" wrapText="1"/>
    </xf>
  </cellXfs>
  <cellStyles count="1">
    <cellStyle name="Normal" xfId="0" builtinId="0"/>
  </cellStyles>
  <dxfs count="14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770AF-FC46-45AD-8243-70AB96960A4F}">
  <sheetPr>
    <pageSetUpPr fitToPage="1"/>
  </sheetPr>
  <dimension ref="A1:E15"/>
  <sheetViews>
    <sheetView tabSelected="1" workbookViewId="0">
      <selection activeCell="J16" sqref="J16"/>
    </sheetView>
  </sheetViews>
  <sheetFormatPr defaultRowHeight="14.4" x14ac:dyDescent="0.3"/>
  <cols>
    <col min="1" max="1" width="12.77734375" customWidth="1"/>
    <col min="2" max="2" width="17.88671875" customWidth="1"/>
    <col min="3" max="3" width="24.44140625" customWidth="1"/>
    <col min="4" max="4" width="22.5546875" customWidth="1"/>
    <col min="5" max="5" width="20.5546875" customWidth="1"/>
  </cols>
  <sheetData>
    <row r="1" spans="1:5" ht="15" thickBot="1" x14ac:dyDescent="0.35">
      <c r="A1" s="135" t="s">
        <v>322</v>
      </c>
      <c r="B1" s="136"/>
      <c r="C1" s="136"/>
      <c r="D1" s="136"/>
      <c r="E1" s="137"/>
    </row>
    <row r="2" spans="1:5" ht="15" thickBot="1" x14ac:dyDescent="0.35">
      <c r="A2" s="138" t="s">
        <v>315</v>
      </c>
      <c r="B2" s="139"/>
      <c r="C2" s="139"/>
      <c r="D2" s="139"/>
      <c r="E2" s="140"/>
    </row>
    <row r="3" spans="1:5" ht="15" thickBot="1" x14ac:dyDescent="0.35">
      <c r="A3" s="155" t="s">
        <v>284</v>
      </c>
      <c r="B3" s="156"/>
      <c r="C3" s="156"/>
      <c r="D3" s="156"/>
      <c r="E3" s="157"/>
    </row>
    <row r="4" spans="1:5" ht="15" thickBot="1" x14ac:dyDescent="0.35">
      <c r="A4" s="158" t="s">
        <v>285</v>
      </c>
      <c r="B4" s="159"/>
      <c r="C4" s="161"/>
      <c r="D4" s="162"/>
      <c r="E4" s="163"/>
    </row>
    <row r="5" spans="1:5" ht="15" thickBot="1" x14ac:dyDescent="0.35">
      <c r="A5" s="158" t="s">
        <v>286</v>
      </c>
      <c r="B5" s="160"/>
      <c r="C5" s="161"/>
      <c r="D5" s="162"/>
      <c r="E5" s="163"/>
    </row>
    <row r="6" spans="1:5" ht="28.2" thickBot="1" x14ac:dyDescent="0.35">
      <c r="A6" s="149" t="s">
        <v>280</v>
      </c>
      <c r="B6" s="150"/>
      <c r="C6" s="151"/>
      <c r="D6" s="66" t="s">
        <v>277</v>
      </c>
      <c r="E6" s="67" t="s">
        <v>278</v>
      </c>
    </row>
    <row r="7" spans="1:5" ht="15" thickBot="1" x14ac:dyDescent="0.35">
      <c r="A7" s="152" t="s">
        <v>274</v>
      </c>
      <c r="B7" s="153"/>
      <c r="C7" s="154"/>
      <c r="D7" s="68">
        <f>'Custos e Formação de Preços 1'!H1</f>
        <v>183624.9</v>
      </c>
      <c r="E7" s="69">
        <f>D7*5</f>
        <v>918124.5</v>
      </c>
    </row>
    <row r="8" spans="1:5" ht="15" thickBot="1" x14ac:dyDescent="0.35">
      <c r="A8" s="152" t="s">
        <v>275</v>
      </c>
      <c r="B8" s="153"/>
      <c r="C8" s="154"/>
      <c r="D8" s="68">
        <f>'Custos e Formção de Preços 2'!G1</f>
        <v>47089.45</v>
      </c>
      <c r="E8" s="69">
        <f t="shared" ref="E8:E10" si="0">D8*5</f>
        <v>235447.25</v>
      </c>
    </row>
    <row r="9" spans="1:5" ht="15" thickBot="1" x14ac:dyDescent="0.35">
      <c r="A9" s="152" t="s">
        <v>276</v>
      </c>
      <c r="B9" s="153"/>
      <c r="C9" s="154"/>
      <c r="D9" s="68">
        <f>'Custos e Formação de Preços 3'!G1</f>
        <v>1305.56</v>
      </c>
      <c r="E9" s="69">
        <f t="shared" si="0"/>
        <v>6527.7999999999993</v>
      </c>
    </row>
    <row r="10" spans="1:5" ht="15" thickBot="1" x14ac:dyDescent="0.35">
      <c r="A10" s="141" t="s">
        <v>281</v>
      </c>
      <c r="B10" s="142"/>
      <c r="C10" s="143"/>
      <c r="D10" s="70">
        <v>40000</v>
      </c>
      <c r="E10" s="71">
        <f t="shared" si="0"/>
        <v>200000</v>
      </c>
    </row>
    <row r="11" spans="1:5" ht="15" thickBot="1" x14ac:dyDescent="0.35">
      <c r="A11" s="146" t="s">
        <v>282</v>
      </c>
      <c r="B11" s="147"/>
      <c r="C11" s="148"/>
      <c r="D11" s="73">
        <f>SUM(D7:D10)</f>
        <v>272019.90999999997</v>
      </c>
      <c r="E11" s="73">
        <f>SUM(E7:E10)</f>
        <v>1360099.55</v>
      </c>
    </row>
    <row r="12" spans="1:5" ht="15.6" thickBot="1" x14ac:dyDescent="0.35">
      <c r="C12" s="144" t="s">
        <v>279</v>
      </c>
      <c r="D12" s="145"/>
      <c r="E12" s="72">
        <f>E11</f>
        <v>1360099.55</v>
      </c>
    </row>
    <row r="13" spans="1:5" x14ac:dyDescent="0.3">
      <c r="A13" s="126" t="s">
        <v>299</v>
      </c>
      <c r="B13" s="127"/>
      <c r="C13" s="127"/>
      <c r="D13" s="127"/>
      <c r="E13" s="128"/>
    </row>
    <row r="14" spans="1:5" ht="15" thickBot="1" x14ac:dyDescent="0.35">
      <c r="A14" s="129"/>
      <c r="B14" s="130"/>
      <c r="C14" s="130"/>
      <c r="D14" s="130"/>
      <c r="E14" s="131"/>
    </row>
    <row r="15" spans="1:5" ht="15" thickBot="1" x14ac:dyDescent="0.35">
      <c r="A15" s="132" t="s">
        <v>287</v>
      </c>
      <c r="B15" s="133"/>
      <c r="C15" s="133"/>
      <c r="D15" s="133"/>
      <c r="E15" s="134"/>
    </row>
  </sheetData>
  <sheetProtection algorithmName="SHA-512" hashValue="GJS8icYlIEIumfBZigHLJ9MCk2Kafi8AsShoLoj8cV6M1oIEbcMixtLLgBRrOQ5hoJX1aypJDXb6Z5ImKrv6Bw==" saltValue="WfOlY9AXkN9/ziFeT+smzA==" spinCount="100000" sheet="1" objects="1" scenarios="1"/>
  <mergeCells count="16">
    <mergeCell ref="A13:E14"/>
    <mergeCell ref="A15:E15"/>
    <mergeCell ref="A1:E1"/>
    <mergeCell ref="A2:E2"/>
    <mergeCell ref="A10:C10"/>
    <mergeCell ref="C12:D12"/>
    <mergeCell ref="A11:C11"/>
    <mergeCell ref="A6:C6"/>
    <mergeCell ref="A7:C7"/>
    <mergeCell ref="A8:C8"/>
    <mergeCell ref="A9:C9"/>
    <mergeCell ref="A3:E3"/>
    <mergeCell ref="A4:B4"/>
    <mergeCell ref="A5:B5"/>
    <mergeCell ref="C4:E4"/>
    <mergeCell ref="C5:E5"/>
  </mergeCells>
  <pageMargins left="0.25" right="0.25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7AC6C-1573-4747-A63B-E9633DE248A6}">
  <sheetPr>
    <pageSetUpPr fitToPage="1"/>
  </sheetPr>
  <dimension ref="A1:I87"/>
  <sheetViews>
    <sheetView zoomScale="115" zoomScaleNormal="115" workbookViewId="0">
      <selection activeCell="H2" sqref="H2"/>
    </sheetView>
  </sheetViews>
  <sheetFormatPr defaultRowHeight="14.4" x14ac:dyDescent="0.3"/>
  <cols>
    <col min="2" max="2" width="17.77734375" customWidth="1"/>
    <col min="3" max="3" width="14.88671875" customWidth="1"/>
    <col min="4" max="9" width="15.88671875" customWidth="1"/>
  </cols>
  <sheetData>
    <row r="1" spans="1:9" ht="15" thickBot="1" x14ac:dyDescent="0.35">
      <c r="A1" s="257" t="s">
        <v>323</v>
      </c>
      <c r="B1" s="258"/>
      <c r="C1" s="258"/>
      <c r="D1" s="258"/>
      <c r="E1" s="258"/>
      <c r="F1" s="258"/>
      <c r="G1" s="259"/>
      <c r="H1" s="260">
        <f>D13+D26+F38+D52+F64+F76+F86</f>
        <v>183624.9</v>
      </c>
      <c r="I1" s="261"/>
    </row>
    <row r="2" spans="1:9" ht="15" thickBot="1" x14ac:dyDescent="0.35"/>
    <row r="3" spans="1:9" ht="15" thickBot="1" x14ac:dyDescent="0.35">
      <c r="A3" s="164" t="s">
        <v>324</v>
      </c>
      <c r="B3" s="165"/>
      <c r="C3" s="165"/>
      <c r="D3" s="165"/>
      <c r="E3" s="165"/>
      <c r="F3" s="165"/>
      <c r="G3" s="165"/>
      <c r="H3" s="165"/>
      <c r="I3" s="166"/>
    </row>
    <row r="4" spans="1:9" ht="15" thickBot="1" x14ac:dyDescent="0.35">
      <c r="A4" s="167" t="s">
        <v>253</v>
      </c>
      <c r="B4" s="168"/>
      <c r="C4" s="168"/>
      <c r="D4" s="168"/>
      <c r="E4" s="168"/>
      <c r="F4" s="168"/>
      <c r="G4" s="168"/>
      <c r="H4" s="168"/>
      <c r="I4" s="169"/>
    </row>
    <row r="5" spans="1:9" ht="15" thickBot="1" x14ac:dyDescent="0.35">
      <c r="A5" s="170" t="s">
        <v>252</v>
      </c>
      <c r="B5" s="171"/>
      <c r="C5" s="171"/>
      <c r="D5" s="171"/>
      <c r="E5" s="171"/>
      <c r="F5" s="171"/>
      <c r="G5" s="171"/>
      <c r="H5" s="171"/>
      <c r="I5" s="172"/>
    </row>
    <row r="6" spans="1:9" ht="15" thickBot="1" x14ac:dyDescent="0.35">
      <c r="A6" s="177" t="s">
        <v>25</v>
      </c>
      <c r="B6" s="177"/>
      <c r="C6" s="177"/>
      <c r="D6" s="178">
        <v>1</v>
      </c>
      <c r="E6" s="178"/>
      <c r="F6" s="178"/>
      <c r="G6" s="178">
        <v>2</v>
      </c>
      <c r="H6" s="178"/>
      <c r="I6" s="178"/>
    </row>
    <row r="7" spans="1:9" ht="15" thickBot="1" x14ac:dyDescent="0.35">
      <c r="A7" s="177" t="s">
        <v>134</v>
      </c>
      <c r="B7" s="177"/>
      <c r="C7" s="177"/>
      <c r="D7" s="179" t="s">
        <v>137</v>
      </c>
      <c r="E7" s="179"/>
      <c r="F7" s="179"/>
      <c r="G7" s="179" t="s">
        <v>138</v>
      </c>
      <c r="H7" s="179"/>
      <c r="I7" s="179"/>
    </row>
    <row r="8" spans="1:9" ht="19.8" thickBot="1" x14ac:dyDescent="0.35">
      <c r="A8" s="177" t="s">
        <v>33</v>
      </c>
      <c r="B8" s="177"/>
      <c r="C8" s="60" t="s">
        <v>243</v>
      </c>
      <c r="D8" s="27" t="s">
        <v>29</v>
      </c>
      <c r="E8" s="27" t="s">
        <v>318</v>
      </c>
      <c r="F8" s="27" t="s">
        <v>31</v>
      </c>
      <c r="G8" s="27" t="s">
        <v>29</v>
      </c>
      <c r="H8" s="27" t="s">
        <v>318</v>
      </c>
      <c r="I8" s="27" t="s">
        <v>31</v>
      </c>
    </row>
    <row r="9" spans="1:9" ht="15" thickBot="1" x14ac:dyDescent="0.35">
      <c r="A9" s="173" t="s">
        <v>251</v>
      </c>
      <c r="B9" s="173"/>
      <c r="C9" s="173"/>
      <c r="D9" s="116">
        <f>'Pesq Serviços'!D23</f>
        <v>120</v>
      </c>
      <c r="E9" s="116">
        <f>'Pesq Serviços'!E23</f>
        <v>129</v>
      </c>
      <c r="F9" s="116">
        <f>'Pesq Serviços'!F23</f>
        <v>138</v>
      </c>
      <c r="G9" s="116">
        <f>'Pesq Serviços'!G23</f>
        <v>108.82</v>
      </c>
      <c r="H9" s="116">
        <f>'Pesq Serviços'!H23</f>
        <v>139.34</v>
      </c>
      <c r="I9" s="116">
        <f>'Pesq Serviços'!I23</f>
        <v>138</v>
      </c>
    </row>
    <row r="10" spans="1:9" ht="15" thickBot="1" x14ac:dyDescent="0.35">
      <c r="A10" s="173" t="s">
        <v>269</v>
      </c>
      <c r="B10" s="173"/>
      <c r="C10" s="174"/>
      <c r="D10" s="56">
        <v>4</v>
      </c>
      <c r="E10" s="56">
        <v>4</v>
      </c>
      <c r="F10" s="56">
        <v>4</v>
      </c>
      <c r="G10" s="56">
        <v>1</v>
      </c>
      <c r="H10" s="56">
        <v>1</v>
      </c>
      <c r="I10" s="57">
        <v>1</v>
      </c>
    </row>
    <row r="11" spans="1:9" ht="15" thickBot="1" x14ac:dyDescent="0.35">
      <c r="A11" s="175" t="s">
        <v>271</v>
      </c>
      <c r="B11" s="175"/>
      <c r="C11" s="176"/>
      <c r="D11" s="56">
        <v>8</v>
      </c>
      <c r="E11" s="56">
        <v>17</v>
      </c>
      <c r="F11" s="58">
        <v>1</v>
      </c>
      <c r="G11" s="56">
        <v>8</v>
      </c>
      <c r="H11" s="56">
        <v>17</v>
      </c>
      <c r="I11" s="58">
        <v>1</v>
      </c>
    </row>
    <row r="12" spans="1:9" ht="15" thickBot="1" x14ac:dyDescent="0.35">
      <c r="A12" s="180" t="s">
        <v>272</v>
      </c>
      <c r="B12" s="181"/>
      <c r="C12" s="182"/>
      <c r="D12" s="59">
        <f>D9*D10*D11</f>
        <v>3840</v>
      </c>
      <c r="E12" s="59">
        <f t="shared" ref="E12:I12" si="0">E9*E10*E11</f>
        <v>8772</v>
      </c>
      <c r="F12" s="59">
        <f t="shared" si="0"/>
        <v>552</v>
      </c>
      <c r="G12" s="59">
        <f t="shared" si="0"/>
        <v>870.56</v>
      </c>
      <c r="H12" s="59">
        <f t="shared" si="0"/>
        <v>2368.7800000000002</v>
      </c>
      <c r="I12" s="59">
        <f t="shared" si="0"/>
        <v>138</v>
      </c>
    </row>
    <row r="13" spans="1:9" ht="15" thickBot="1" x14ac:dyDescent="0.35">
      <c r="A13" s="180" t="s">
        <v>273</v>
      </c>
      <c r="B13" s="181"/>
      <c r="C13" s="182"/>
      <c r="D13" s="183">
        <f>SUM(D12:I12)</f>
        <v>16541.34</v>
      </c>
      <c r="E13" s="184"/>
      <c r="F13" s="184"/>
      <c r="G13" s="184"/>
      <c r="H13" s="184"/>
      <c r="I13" s="185"/>
    </row>
    <row r="14" spans="1:9" ht="15" thickBot="1" x14ac:dyDescent="0.35">
      <c r="A14" s="186" t="s">
        <v>320</v>
      </c>
      <c r="B14" s="187"/>
      <c r="C14" s="187"/>
      <c r="D14" s="187"/>
      <c r="E14" s="187"/>
      <c r="F14" s="187"/>
      <c r="G14" s="187"/>
      <c r="H14" s="187"/>
      <c r="I14" s="188"/>
    </row>
    <row r="15" spans="1:9" ht="15" thickBot="1" x14ac:dyDescent="0.35"/>
    <row r="16" spans="1:9" ht="15" thickBot="1" x14ac:dyDescent="0.35">
      <c r="A16" s="164" t="s">
        <v>325</v>
      </c>
      <c r="B16" s="165"/>
      <c r="C16" s="165"/>
      <c r="D16" s="165"/>
      <c r="E16" s="165"/>
      <c r="F16" s="165"/>
      <c r="G16" s="165"/>
      <c r="H16" s="165"/>
      <c r="I16" s="166"/>
    </row>
    <row r="17" spans="1:9" ht="15" thickBot="1" x14ac:dyDescent="0.35">
      <c r="A17" s="167" t="s">
        <v>253</v>
      </c>
      <c r="B17" s="168"/>
      <c r="C17" s="168"/>
      <c r="D17" s="168"/>
      <c r="E17" s="168"/>
      <c r="F17" s="168"/>
      <c r="G17" s="168"/>
      <c r="H17" s="168"/>
      <c r="I17" s="169"/>
    </row>
    <row r="18" spans="1:9" ht="15" customHeight="1" thickBot="1" x14ac:dyDescent="0.35">
      <c r="A18" s="170" t="s">
        <v>252</v>
      </c>
      <c r="B18" s="171"/>
      <c r="C18" s="171"/>
      <c r="D18" s="171"/>
      <c r="E18" s="171"/>
      <c r="F18" s="171"/>
      <c r="G18" s="171"/>
      <c r="H18" s="171"/>
      <c r="I18" s="172"/>
    </row>
    <row r="19" spans="1:9" ht="15" thickBot="1" x14ac:dyDescent="0.35">
      <c r="A19" s="177" t="s">
        <v>25</v>
      </c>
      <c r="B19" s="177"/>
      <c r="C19" s="177"/>
      <c r="D19" s="178">
        <v>1</v>
      </c>
      <c r="E19" s="178"/>
      <c r="F19" s="178"/>
      <c r="G19" s="178">
        <v>2</v>
      </c>
      <c r="H19" s="178"/>
      <c r="I19" s="178"/>
    </row>
    <row r="20" spans="1:9" ht="15" thickBot="1" x14ac:dyDescent="0.35">
      <c r="A20" s="177" t="s">
        <v>134</v>
      </c>
      <c r="B20" s="177"/>
      <c r="C20" s="177"/>
      <c r="D20" s="179" t="s">
        <v>137</v>
      </c>
      <c r="E20" s="179"/>
      <c r="F20" s="179"/>
      <c r="G20" s="179" t="s">
        <v>138</v>
      </c>
      <c r="H20" s="179"/>
      <c r="I20" s="179"/>
    </row>
    <row r="21" spans="1:9" ht="19.8" thickBot="1" x14ac:dyDescent="0.35">
      <c r="A21" s="177" t="s">
        <v>139</v>
      </c>
      <c r="B21" s="177"/>
      <c r="C21" s="21" t="s">
        <v>243</v>
      </c>
      <c r="D21" s="27" t="s">
        <v>29</v>
      </c>
      <c r="E21" s="27" t="s">
        <v>318</v>
      </c>
      <c r="F21" s="27" t="s">
        <v>31</v>
      </c>
      <c r="G21" s="27" t="s">
        <v>29</v>
      </c>
      <c r="H21" s="27" t="s">
        <v>318</v>
      </c>
      <c r="I21" s="27" t="s">
        <v>31</v>
      </c>
    </row>
    <row r="22" spans="1:9" ht="15" thickBot="1" x14ac:dyDescent="0.35">
      <c r="A22" s="173" t="s">
        <v>251</v>
      </c>
      <c r="B22" s="173"/>
      <c r="C22" s="173"/>
      <c r="D22" s="74">
        <f>'Pesq Serviços'!D47</f>
        <v>120</v>
      </c>
      <c r="E22" s="74">
        <f>'Pesq Serviços'!E47</f>
        <v>145</v>
      </c>
      <c r="F22" s="74">
        <f>'Pesq Serviços'!F47</f>
        <v>150</v>
      </c>
      <c r="G22" s="74">
        <f>'Pesq Serviços'!G47</f>
        <v>154</v>
      </c>
      <c r="H22" s="74">
        <f>'Pesq Serviços'!H47</f>
        <v>175.5</v>
      </c>
      <c r="I22" s="74">
        <f>'Pesq Serviços'!I47</f>
        <v>175.5</v>
      </c>
    </row>
    <row r="23" spans="1:9" ht="15" thickBot="1" x14ac:dyDescent="0.35">
      <c r="A23" s="173" t="s">
        <v>269</v>
      </c>
      <c r="B23" s="173"/>
      <c r="C23" s="174"/>
      <c r="D23" s="56">
        <v>4</v>
      </c>
      <c r="E23" s="56">
        <v>4</v>
      </c>
      <c r="F23" s="56">
        <v>4</v>
      </c>
      <c r="G23" s="56">
        <v>1</v>
      </c>
      <c r="H23" s="56">
        <v>1</v>
      </c>
      <c r="I23" s="57">
        <v>1</v>
      </c>
    </row>
    <row r="24" spans="1:9" ht="15" thickBot="1" x14ac:dyDescent="0.35">
      <c r="A24" s="175" t="s">
        <v>271</v>
      </c>
      <c r="B24" s="175"/>
      <c r="C24" s="176"/>
      <c r="D24" s="56">
        <v>41</v>
      </c>
      <c r="E24" s="56">
        <v>95</v>
      </c>
      <c r="F24" s="56">
        <v>16</v>
      </c>
      <c r="G24" s="56">
        <v>41</v>
      </c>
      <c r="H24" s="56">
        <v>95</v>
      </c>
      <c r="I24" s="56">
        <v>16</v>
      </c>
    </row>
    <row r="25" spans="1:9" ht="15" thickBot="1" x14ac:dyDescent="0.35">
      <c r="A25" s="180" t="s">
        <v>272</v>
      </c>
      <c r="B25" s="181"/>
      <c r="C25" s="182"/>
      <c r="D25" s="59">
        <f>D24*D23*D22</f>
        <v>19680</v>
      </c>
      <c r="E25" s="59">
        <f>E24*E23*E22</f>
        <v>55100</v>
      </c>
      <c r="F25" s="59"/>
      <c r="G25" s="59">
        <f>G24*G23*G22</f>
        <v>6314</v>
      </c>
      <c r="H25" s="59">
        <f>H24*H23*H22</f>
        <v>16672.5</v>
      </c>
      <c r="I25" s="59"/>
    </row>
    <row r="26" spans="1:9" ht="15" thickBot="1" x14ac:dyDescent="0.35">
      <c r="A26" s="180" t="s">
        <v>273</v>
      </c>
      <c r="B26" s="181"/>
      <c r="C26" s="182"/>
      <c r="D26" s="183">
        <f>SUM(D25:I25)</f>
        <v>97766.5</v>
      </c>
      <c r="E26" s="184"/>
      <c r="F26" s="184"/>
      <c r="G26" s="184"/>
      <c r="H26" s="184"/>
      <c r="I26" s="185"/>
    </row>
    <row r="27" spans="1:9" ht="15" thickBot="1" x14ac:dyDescent="0.35"/>
    <row r="28" spans="1:9" ht="15" thickBot="1" x14ac:dyDescent="0.35">
      <c r="A28" s="164" t="s">
        <v>326</v>
      </c>
      <c r="B28" s="165"/>
      <c r="C28" s="165"/>
      <c r="D28" s="165"/>
      <c r="E28" s="165"/>
      <c r="F28" s="165"/>
      <c r="G28" s="165"/>
      <c r="H28" s="165"/>
      <c r="I28" s="166"/>
    </row>
    <row r="29" spans="1:9" ht="15" thickBot="1" x14ac:dyDescent="0.35">
      <c r="A29" s="167" t="s">
        <v>253</v>
      </c>
      <c r="B29" s="168"/>
      <c r="C29" s="168"/>
      <c r="D29" s="168"/>
      <c r="E29" s="168"/>
      <c r="F29" s="168"/>
      <c r="G29" s="168"/>
      <c r="H29" s="168"/>
      <c r="I29" s="169"/>
    </row>
    <row r="30" spans="1:9" ht="15" thickBot="1" x14ac:dyDescent="0.35">
      <c r="A30" s="208" t="s">
        <v>252</v>
      </c>
      <c r="B30" s="204"/>
      <c r="C30" s="204"/>
      <c r="D30" s="204"/>
      <c r="E30" s="204"/>
      <c r="F30" s="204"/>
      <c r="G30" s="204"/>
      <c r="H30" s="171"/>
      <c r="I30" s="172"/>
    </row>
    <row r="31" spans="1:9" ht="15" thickBot="1" x14ac:dyDescent="0.35">
      <c r="A31" s="195" t="s">
        <v>25</v>
      </c>
      <c r="B31" s="196"/>
      <c r="C31" s="196"/>
      <c r="D31" s="196"/>
      <c r="E31" s="197"/>
      <c r="F31" s="91">
        <v>1</v>
      </c>
      <c r="G31" s="91">
        <v>2</v>
      </c>
      <c r="H31" s="106">
        <v>1</v>
      </c>
      <c r="I31" s="31">
        <v>2</v>
      </c>
    </row>
    <row r="32" spans="1:9" ht="15" thickBot="1" x14ac:dyDescent="0.35">
      <c r="A32" s="195" t="s">
        <v>134</v>
      </c>
      <c r="B32" s="196"/>
      <c r="C32" s="196"/>
      <c r="D32" s="196"/>
      <c r="E32" s="197"/>
      <c r="F32" s="122" t="s">
        <v>137</v>
      </c>
      <c r="G32" s="88" t="s">
        <v>138</v>
      </c>
      <c r="H32" s="107" t="s">
        <v>137</v>
      </c>
      <c r="I32" s="24" t="s">
        <v>138</v>
      </c>
    </row>
    <row r="33" spans="1:9" ht="19.649999999999999" customHeight="1" thickBot="1" x14ac:dyDescent="0.35">
      <c r="A33" s="201" t="s">
        <v>319</v>
      </c>
      <c r="B33" s="202"/>
      <c r="C33" s="202"/>
      <c r="D33" s="202"/>
      <c r="E33" s="121" t="s">
        <v>243</v>
      </c>
      <c r="F33" s="96" t="s">
        <v>140</v>
      </c>
      <c r="G33" s="27" t="s">
        <v>140</v>
      </c>
      <c r="H33" s="96" t="s">
        <v>303</v>
      </c>
      <c r="I33" s="27" t="s">
        <v>303</v>
      </c>
    </row>
    <row r="34" spans="1:9" ht="15" customHeight="1" thickBot="1" x14ac:dyDescent="0.35">
      <c r="A34" s="198" t="s">
        <v>251</v>
      </c>
      <c r="B34" s="199"/>
      <c r="C34" s="199"/>
      <c r="D34" s="199"/>
      <c r="E34" s="200"/>
      <c r="F34" s="117">
        <f>'Pesq Serviços'!F69</f>
        <v>77</v>
      </c>
      <c r="G34" s="74">
        <f>'Pesq Serviços'!G69</f>
        <v>300</v>
      </c>
      <c r="H34" s="117">
        <f>'Pesq Serviços'!H69</f>
        <v>77</v>
      </c>
      <c r="I34" s="74">
        <f>'Pesq Serviços'!I69</f>
        <v>300</v>
      </c>
    </row>
    <row r="35" spans="1:9" ht="15" customHeight="1" thickBot="1" x14ac:dyDescent="0.35">
      <c r="A35" s="198" t="s">
        <v>269</v>
      </c>
      <c r="B35" s="199"/>
      <c r="C35" s="199"/>
      <c r="D35" s="199"/>
      <c r="E35" s="200"/>
      <c r="F35" s="56">
        <v>4</v>
      </c>
      <c r="G35" s="56">
        <v>1</v>
      </c>
      <c r="H35" s="56">
        <v>4</v>
      </c>
      <c r="I35" s="56">
        <v>1</v>
      </c>
    </row>
    <row r="36" spans="1:9" ht="15" customHeight="1" thickBot="1" x14ac:dyDescent="0.35">
      <c r="A36" s="198" t="s">
        <v>271</v>
      </c>
      <c r="B36" s="199"/>
      <c r="C36" s="199"/>
      <c r="D36" s="199"/>
      <c r="E36" s="200"/>
      <c r="F36" s="193">
        <v>1</v>
      </c>
      <c r="G36" s="194"/>
      <c r="H36" s="206">
        <v>6</v>
      </c>
      <c r="I36" s="207"/>
    </row>
    <row r="37" spans="1:9" ht="15" customHeight="1" thickBot="1" x14ac:dyDescent="0.35">
      <c r="A37" s="198" t="s">
        <v>272</v>
      </c>
      <c r="B37" s="199"/>
      <c r="C37" s="199"/>
      <c r="D37" s="199"/>
      <c r="E37" s="200"/>
      <c r="F37" s="59">
        <f>F36*F35*F34</f>
        <v>308</v>
      </c>
      <c r="G37" s="59">
        <f>F36*G35*G34</f>
        <v>300</v>
      </c>
      <c r="H37" s="59">
        <f>H36*H35*H34</f>
        <v>1848</v>
      </c>
      <c r="I37" s="59">
        <f>H36*I35*I34</f>
        <v>1800</v>
      </c>
    </row>
    <row r="38" spans="1:9" ht="15" customHeight="1" thickBot="1" x14ac:dyDescent="0.35">
      <c r="A38" s="198" t="s">
        <v>273</v>
      </c>
      <c r="B38" s="199"/>
      <c r="C38" s="199"/>
      <c r="D38" s="199"/>
      <c r="E38" s="200"/>
      <c r="F38" s="183">
        <f>SUM(F37:I37)</f>
        <v>4256</v>
      </c>
      <c r="G38" s="184"/>
      <c r="H38" s="184"/>
      <c r="I38" s="185"/>
    </row>
    <row r="39" spans="1:9" ht="15" thickBot="1" x14ac:dyDescent="0.35">
      <c r="A39" s="186" t="s">
        <v>321</v>
      </c>
      <c r="B39" s="187"/>
      <c r="C39" s="187"/>
      <c r="D39" s="187"/>
      <c r="E39" s="187"/>
      <c r="F39" s="187"/>
      <c r="G39" s="187"/>
      <c r="H39" s="187"/>
      <c r="I39" s="188"/>
    </row>
    <row r="40" spans="1:9" ht="15" thickBot="1" x14ac:dyDescent="0.35">
      <c r="A40" s="123"/>
      <c r="B40" s="124"/>
      <c r="C40" s="124"/>
      <c r="D40" s="124"/>
      <c r="E40" s="124"/>
      <c r="F40" s="124"/>
      <c r="G40" s="124"/>
      <c r="H40" s="124"/>
      <c r="I40" s="125"/>
    </row>
    <row r="41" spans="1:9" ht="15" thickBot="1" x14ac:dyDescent="0.35">
      <c r="A41" s="164" t="s">
        <v>327</v>
      </c>
      <c r="B41" s="165"/>
      <c r="C41" s="165"/>
      <c r="D41" s="165"/>
      <c r="E41" s="165"/>
      <c r="F41" s="165"/>
      <c r="G41" s="165"/>
      <c r="H41" s="165"/>
      <c r="I41" s="166"/>
    </row>
    <row r="42" spans="1:9" ht="15" thickBot="1" x14ac:dyDescent="0.35">
      <c r="A42" s="167" t="s">
        <v>253</v>
      </c>
      <c r="B42" s="168"/>
      <c r="C42" s="168"/>
      <c r="D42" s="168"/>
      <c r="E42" s="168"/>
      <c r="F42" s="168"/>
      <c r="G42" s="168"/>
      <c r="H42" s="168"/>
      <c r="I42" s="169"/>
    </row>
    <row r="43" spans="1:9" ht="15" thickBot="1" x14ac:dyDescent="0.35">
      <c r="A43" s="203" t="s">
        <v>252</v>
      </c>
      <c r="B43" s="171"/>
      <c r="C43" s="171"/>
      <c r="D43" s="171"/>
      <c r="E43" s="171"/>
      <c r="F43" s="171"/>
      <c r="G43" s="204"/>
      <c r="H43" s="204"/>
      <c r="I43" s="205"/>
    </row>
    <row r="44" spans="1:9" ht="15" thickBot="1" x14ac:dyDescent="0.35">
      <c r="A44" s="209" t="s">
        <v>25</v>
      </c>
      <c r="B44" s="210"/>
      <c r="C44" s="211"/>
      <c r="D44" s="80">
        <v>1</v>
      </c>
      <c r="E44" s="91">
        <v>2</v>
      </c>
      <c r="F44" s="80">
        <v>1</v>
      </c>
      <c r="G44" s="91">
        <v>2</v>
      </c>
      <c r="H44" s="80">
        <v>1</v>
      </c>
      <c r="I44" s="91">
        <v>2</v>
      </c>
    </row>
    <row r="45" spans="1:9" ht="15" thickBot="1" x14ac:dyDescent="0.35">
      <c r="A45" s="212" t="s">
        <v>134</v>
      </c>
      <c r="B45" s="210"/>
      <c r="C45" s="211"/>
      <c r="D45" s="97" t="s">
        <v>137</v>
      </c>
      <c r="E45" s="99" t="s">
        <v>138</v>
      </c>
      <c r="F45" s="97" t="s">
        <v>137</v>
      </c>
      <c r="G45" s="99" t="s">
        <v>138</v>
      </c>
      <c r="H45" s="97" t="s">
        <v>137</v>
      </c>
      <c r="I45" s="99" t="s">
        <v>138</v>
      </c>
    </row>
    <row r="46" spans="1:9" ht="15" thickBot="1" x14ac:dyDescent="0.35">
      <c r="A46" s="222" t="s">
        <v>297</v>
      </c>
      <c r="B46" s="212" t="s">
        <v>289</v>
      </c>
      <c r="C46" s="98" t="s">
        <v>290</v>
      </c>
      <c r="D46" s="189" t="str">
        <f>'Pesq Serviços'!D75</f>
        <v>40MSB120TFR - 10TR</v>
      </c>
      <c r="E46" s="190"/>
      <c r="F46" s="189" t="str">
        <f>'Pesq Serviços'!F75</f>
        <v>40MSB150TFR - 12,5TR</v>
      </c>
      <c r="G46" s="190"/>
      <c r="H46" s="189" t="str">
        <f>'Pesq Serviços'!H75</f>
        <v>40BZA14386TS - 12,5TR</v>
      </c>
      <c r="I46" s="190"/>
    </row>
    <row r="47" spans="1:9" ht="15" customHeight="1" thickBot="1" x14ac:dyDescent="0.35">
      <c r="A47" s="223"/>
      <c r="B47" s="224"/>
      <c r="C47" s="84" t="s">
        <v>291</v>
      </c>
      <c r="D47" s="191" t="str">
        <f>'Pesq Serviços'!D76</f>
        <v>40MSB150236VS - 12,5TR</v>
      </c>
      <c r="E47" s="192"/>
      <c r="F47" s="191" t="str">
        <f>'Pesq Serviços'!F76</f>
        <v>40MSB150236VS - 12,5TR</v>
      </c>
      <c r="G47" s="192"/>
      <c r="H47" s="191" t="str">
        <f>'Pesq Serviços'!H76</f>
        <v>40BVA14236VS - 12,5TR</v>
      </c>
      <c r="I47" s="192"/>
    </row>
    <row r="48" spans="1:9" ht="15" customHeight="1" thickBot="1" x14ac:dyDescent="0.35">
      <c r="A48" s="225" t="s">
        <v>251</v>
      </c>
      <c r="B48" s="226"/>
      <c r="C48" s="227"/>
      <c r="D48" s="118">
        <f>'Pesq Serviços'!D86</f>
        <v>300</v>
      </c>
      <c r="E48" s="118">
        <f>'Pesq Serviços'!E86</f>
        <v>300</v>
      </c>
      <c r="F48" s="118">
        <f>'Pesq Serviços'!F86</f>
        <v>300</v>
      </c>
      <c r="G48" s="118">
        <f>'Pesq Serviços'!G86</f>
        <v>300</v>
      </c>
      <c r="H48" s="118">
        <f>'Pesq Serviços'!H86</f>
        <v>300</v>
      </c>
      <c r="I48" s="119">
        <f>'Pesq Serviços'!I86</f>
        <v>300</v>
      </c>
    </row>
    <row r="49" spans="1:9" ht="15" customHeight="1" thickBot="1" x14ac:dyDescent="0.35">
      <c r="A49" s="198" t="s">
        <v>269</v>
      </c>
      <c r="B49" s="199"/>
      <c r="C49" s="200"/>
      <c r="D49" s="77">
        <v>4</v>
      </c>
      <c r="E49" s="56">
        <v>2</v>
      </c>
      <c r="F49" s="77">
        <v>4</v>
      </c>
      <c r="G49" s="56">
        <v>2</v>
      </c>
      <c r="H49" s="56">
        <v>4</v>
      </c>
      <c r="I49" s="57">
        <v>2</v>
      </c>
    </row>
    <row r="50" spans="1:9" ht="15" customHeight="1" thickBot="1" x14ac:dyDescent="0.35">
      <c r="A50" s="198" t="s">
        <v>271</v>
      </c>
      <c r="B50" s="199"/>
      <c r="C50" s="200"/>
      <c r="D50" s="206">
        <v>1</v>
      </c>
      <c r="E50" s="207"/>
      <c r="F50" s="206">
        <v>1</v>
      </c>
      <c r="G50" s="207"/>
      <c r="H50" s="206">
        <v>8</v>
      </c>
      <c r="I50" s="207"/>
    </row>
    <row r="51" spans="1:9" ht="15" customHeight="1" thickBot="1" x14ac:dyDescent="0.35">
      <c r="A51" s="219" t="s">
        <v>272</v>
      </c>
      <c r="B51" s="220"/>
      <c r="C51" s="221"/>
      <c r="D51" s="78">
        <f>D50*D49*D48</f>
        <v>1200</v>
      </c>
      <c r="E51" s="92">
        <f>D50*E49*E48</f>
        <v>600</v>
      </c>
      <c r="F51" s="78">
        <f>F50*F49*F48</f>
        <v>1200</v>
      </c>
      <c r="G51" s="92">
        <f>F50*G49*G48</f>
        <v>600</v>
      </c>
      <c r="H51" s="92">
        <f>H50*H49*H48</f>
        <v>9600</v>
      </c>
      <c r="I51" s="79">
        <f>H50*I49*I48</f>
        <v>4800</v>
      </c>
    </row>
    <row r="52" spans="1:9" ht="15" customHeight="1" thickBot="1" x14ac:dyDescent="0.35">
      <c r="A52" s="219" t="s">
        <v>273</v>
      </c>
      <c r="B52" s="220"/>
      <c r="C52" s="221"/>
      <c r="D52" s="184">
        <f>SUM(F51:I51)</f>
        <v>16200</v>
      </c>
      <c r="E52" s="184"/>
      <c r="F52" s="184"/>
      <c r="G52" s="184"/>
      <c r="H52" s="184"/>
      <c r="I52" s="185"/>
    </row>
    <row r="53" spans="1:9" ht="15" thickBot="1" x14ac:dyDescent="0.35"/>
    <row r="54" spans="1:9" ht="15" thickBot="1" x14ac:dyDescent="0.35">
      <c r="A54" s="164" t="s">
        <v>328</v>
      </c>
      <c r="B54" s="165"/>
      <c r="C54" s="165"/>
      <c r="D54" s="165"/>
      <c r="E54" s="165"/>
      <c r="F54" s="165"/>
      <c r="G54" s="165"/>
      <c r="H54" s="165"/>
      <c r="I54" s="166"/>
    </row>
    <row r="55" spans="1:9" ht="15" thickBot="1" x14ac:dyDescent="0.35">
      <c r="A55" s="167" t="s">
        <v>253</v>
      </c>
      <c r="B55" s="168"/>
      <c r="C55" s="168"/>
      <c r="D55" s="168"/>
      <c r="E55" s="168"/>
      <c r="F55" s="168"/>
      <c r="G55" s="168"/>
      <c r="H55" s="168"/>
      <c r="I55" s="169"/>
    </row>
    <row r="56" spans="1:9" ht="15" thickBot="1" x14ac:dyDescent="0.35">
      <c r="A56" s="208" t="s">
        <v>252</v>
      </c>
      <c r="B56" s="204"/>
      <c r="C56" s="204"/>
      <c r="D56" s="204"/>
      <c r="E56" s="204"/>
      <c r="F56" s="171"/>
      <c r="G56" s="171"/>
      <c r="H56" s="204"/>
      <c r="I56" s="213"/>
    </row>
    <row r="57" spans="1:9" ht="15" thickBot="1" x14ac:dyDescent="0.35">
      <c r="A57" s="195" t="s">
        <v>25</v>
      </c>
      <c r="B57" s="196"/>
      <c r="C57" s="196"/>
      <c r="D57" s="196"/>
      <c r="E57" s="197"/>
      <c r="F57" s="218">
        <v>1</v>
      </c>
      <c r="G57" s="218"/>
      <c r="H57" s="214">
        <v>2</v>
      </c>
      <c r="I57" s="215"/>
    </row>
    <row r="58" spans="1:9" ht="15" thickBot="1" x14ac:dyDescent="0.35">
      <c r="A58" s="195" t="s">
        <v>134</v>
      </c>
      <c r="B58" s="196"/>
      <c r="C58" s="196"/>
      <c r="D58" s="196"/>
      <c r="E58" s="197"/>
      <c r="F58" s="216" t="s">
        <v>137</v>
      </c>
      <c r="G58" s="217"/>
      <c r="H58" s="216" t="s">
        <v>138</v>
      </c>
      <c r="I58" s="217"/>
    </row>
    <row r="59" spans="1:9" ht="15" customHeight="1" thickBot="1" x14ac:dyDescent="0.35">
      <c r="A59" s="232" t="s">
        <v>302</v>
      </c>
      <c r="B59" s="233"/>
      <c r="C59" s="233"/>
      <c r="D59" s="230" t="s">
        <v>243</v>
      </c>
      <c r="E59" s="231"/>
      <c r="F59" s="228" t="s">
        <v>254</v>
      </c>
      <c r="G59" s="229"/>
      <c r="H59" s="189" t="s">
        <v>254</v>
      </c>
      <c r="I59" s="190"/>
    </row>
    <row r="60" spans="1:9" ht="15" customHeight="1" thickBot="1" x14ac:dyDescent="0.35">
      <c r="A60" s="198" t="s">
        <v>251</v>
      </c>
      <c r="B60" s="199"/>
      <c r="C60" s="199"/>
      <c r="D60" s="199"/>
      <c r="E60" s="200"/>
      <c r="F60" s="234">
        <f>'Pesq Serviços'!D100</f>
        <v>171.67</v>
      </c>
      <c r="G60" s="235"/>
      <c r="H60" s="234">
        <f>'Pesq Serviços'!E100</f>
        <v>187</v>
      </c>
      <c r="I60" s="235"/>
    </row>
    <row r="61" spans="1:9" ht="15" customHeight="1" thickBot="1" x14ac:dyDescent="0.35">
      <c r="A61" s="198" t="s">
        <v>269</v>
      </c>
      <c r="B61" s="199"/>
      <c r="C61" s="199"/>
      <c r="D61" s="199"/>
      <c r="E61" s="200"/>
      <c r="F61" s="236">
        <v>2</v>
      </c>
      <c r="G61" s="238"/>
      <c r="H61" s="236">
        <v>1</v>
      </c>
      <c r="I61" s="238"/>
    </row>
    <row r="62" spans="1:9" ht="15" customHeight="1" thickBot="1" x14ac:dyDescent="0.35">
      <c r="A62" s="198" t="s">
        <v>271</v>
      </c>
      <c r="B62" s="199"/>
      <c r="C62" s="199"/>
      <c r="D62" s="199"/>
      <c r="E62" s="200"/>
      <c r="F62" s="236">
        <v>74</v>
      </c>
      <c r="G62" s="237"/>
      <c r="H62" s="237"/>
      <c r="I62" s="238"/>
    </row>
    <row r="63" spans="1:9" ht="15" customHeight="1" thickBot="1" x14ac:dyDescent="0.35">
      <c r="A63" s="198" t="s">
        <v>272</v>
      </c>
      <c r="B63" s="199"/>
      <c r="C63" s="199"/>
      <c r="D63" s="199"/>
      <c r="E63" s="200"/>
      <c r="F63" s="264">
        <f>F62*F61*F60</f>
        <v>25407.16</v>
      </c>
      <c r="G63" s="265"/>
      <c r="H63" s="264">
        <f>F62*H61*H60</f>
        <v>13838</v>
      </c>
      <c r="I63" s="265"/>
    </row>
    <row r="64" spans="1:9" ht="15" customHeight="1" thickBot="1" x14ac:dyDescent="0.35">
      <c r="A64" s="198" t="s">
        <v>273</v>
      </c>
      <c r="B64" s="199"/>
      <c r="C64" s="199"/>
      <c r="D64" s="199"/>
      <c r="E64" s="200"/>
      <c r="F64" s="183">
        <f>SUM(F63:I63)</f>
        <v>39245.160000000003</v>
      </c>
      <c r="G64" s="184"/>
      <c r="H64" s="184"/>
      <c r="I64" s="185"/>
    </row>
    <row r="65" spans="1:9" ht="15" customHeight="1" thickBot="1" x14ac:dyDescent="0.35"/>
    <row r="66" spans="1:9" ht="15" thickBot="1" x14ac:dyDescent="0.35">
      <c r="A66" s="164" t="s">
        <v>329</v>
      </c>
      <c r="B66" s="165"/>
      <c r="C66" s="165"/>
      <c r="D66" s="165"/>
      <c r="E66" s="165"/>
      <c r="F66" s="165"/>
      <c r="G66" s="165"/>
      <c r="H66" s="165"/>
      <c r="I66" s="166"/>
    </row>
    <row r="67" spans="1:9" ht="15" thickBot="1" x14ac:dyDescent="0.35">
      <c r="A67" s="167" t="s">
        <v>253</v>
      </c>
      <c r="B67" s="168"/>
      <c r="C67" s="168"/>
      <c r="D67" s="168"/>
      <c r="E67" s="168"/>
      <c r="F67" s="168"/>
      <c r="G67" s="168"/>
      <c r="H67" s="168"/>
      <c r="I67" s="169"/>
    </row>
    <row r="68" spans="1:9" ht="15" thickBot="1" x14ac:dyDescent="0.35">
      <c r="A68" s="208" t="s">
        <v>252</v>
      </c>
      <c r="B68" s="204"/>
      <c r="C68" s="204"/>
      <c r="D68" s="204"/>
      <c r="E68" s="204"/>
      <c r="F68" s="171"/>
      <c r="G68" s="171"/>
      <c r="H68" s="204"/>
      <c r="I68" s="213"/>
    </row>
    <row r="69" spans="1:9" ht="15" thickBot="1" x14ac:dyDescent="0.35">
      <c r="A69" s="195" t="s">
        <v>25</v>
      </c>
      <c r="B69" s="196"/>
      <c r="C69" s="196"/>
      <c r="D69" s="196"/>
      <c r="E69" s="197"/>
      <c r="F69" s="218">
        <v>1</v>
      </c>
      <c r="G69" s="218"/>
      <c r="H69" s="214">
        <v>2</v>
      </c>
      <c r="I69" s="215"/>
    </row>
    <row r="70" spans="1:9" ht="15" thickBot="1" x14ac:dyDescent="0.35">
      <c r="A70" s="195" t="s">
        <v>134</v>
      </c>
      <c r="B70" s="196"/>
      <c r="C70" s="196"/>
      <c r="D70" s="196"/>
      <c r="E70" s="197"/>
      <c r="F70" s="216" t="s">
        <v>137</v>
      </c>
      <c r="G70" s="217"/>
      <c r="H70" s="216" t="s">
        <v>138</v>
      </c>
      <c r="I70" s="217"/>
    </row>
    <row r="71" spans="1:9" ht="15" thickBot="1" x14ac:dyDescent="0.35">
      <c r="A71" s="232" t="s">
        <v>143</v>
      </c>
      <c r="B71" s="233"/>
      <c r="C71" s="233"/>
      <c r="D71" s="230" t="s">
        <v>243</v>
      </c>
      <c r="E71" s="231"/>
      <c r="F71" s="228" t="s">
        <v>254</v>
      </c>
      <c r="G71" s="229"/>
      <c r="H71" s="189" t="s">
        <v>254</v>
      </c>
      <c r="I71" s="190"/>
    </row>
    <row r="72" spans="1:9" ht="15" thickBot="1" x14ac:dyDescent="0.35">
      <c r="A72" s="198" t="s">
        <v>251</v>
      </c>
      <c r="B72" s="199"/>
      <c r="C72" s="199"/>
      <c r="D72" s="199"/>
      <c r="E72" s="200"/>
      <c r="F72" s="234">
        <f>'Pesq Serviços'!D114</f>
        <v>105</v>
      </c>
      <c r="G72" s="235"/>
      <c r="H72" s="234">
        <f>'Pesq Serviços'!E114</f>
        <v>75</v>
      </c>
      <c r="I72" s="235"/>
    </row>
    <row r="73" spans="1:9" ht="15" thickBot="1" x14ac:dyDescent="0.35">
      <c r="A73" s="198" t="s">
        <v>269</v>
      </c>
      <c r="B73" s="199"/>
      <c r="C73" s="199"/>
      <c r="D73" s="199"/>
      <c r="E73" s="200"/>
      <c r="F73" s="236">
        <v>4</v>
      </c>
      <c r="G73" s="238"/>
      <c r="H73" s="236">
        <v>1</v>
      </c>
      <c r="I73" s="238">
        <v>2</v>
      </c>
    </row>
    <row r="74" spans="1:9" ht="15" thickBot="1" x14ac:dyDescent="0.35">
      <c r="A74" s="198" t="s">
        <v>271</v>
      </c>
      <c r="B74" s="199"/>
      <c r="C74" s="199"/>
      <c r="D74" s="199"/>
      <c r="E74" s="200"/>
      <c r="F74" s="236">
        <v>5</v>
      </c>
      <c r="G74" s="237"/>
      <c r="H74" s="237"/>
      <c r="I74" s="238"/>
    </row>
    <row r="75" spans="1:9" ht="15" thickBot="1" x14ac:dyDescent="0.35">
      <c r="A75" s="198" t="s">
        <v>272</v>
      </c>
      <c r="B75" s="199"/>
      <c r="C75" s="199"/>
      <c r="D75" s="199"/>
      <c r="E75" s="200"/>
      <c r="F75" s="262">
        <f>F74*F73*F72</f>
        <v>2100</v>
      </c>
      <c r="G75" s="263"/>
      <c r="H75" s="264">
        <f>F74*H73*H72</f>
        <v>375</v>
      </c>
      <c r="I75" s="265"/>
    </row>
    <row r="76" spans="1:9" ht="15" thickBot="1" x14ac:dyDescent="0.35">
      <c r="A76" s="198" t="s">
        <v>273</v>
      </c>
      <c r="B76" s="199"/>
      <c r="C76" s="199"/>
      <c r="D76" s="199"/>
      <c r="E76" s="200"/>
      <c r="F76" s="183">
        <f>SUM(F75:I75)</f>
        <v>2475</v>
      </c>
      <c r="G76" s="184"/>
      <c r="H76" s="184"/>
      <c r="I76" s="185"/>
    </row>
    <row r="77" spans="1:9" ht="15" thickBot="1" x14ac:dyDescent="0.35"/>
    <row r="78" spans="1:9" ht="15" thickBot="1" x14ac:dyDescent="0.35">
      <c r="A78" s="164" t="s">
        <v>330</v>
      </c>
      <c r="B78" s="165"/>
      <c r="C78" s="165"/>
      <c r="D78" s="165"/>
      <c r="E78" s="165"/>
      <c r="F78" s="165"/>
      <c r="G78" s="165"/>
      <c r="H78" s="165"/>
      <c r="I78" s="166"/>
    </row>
    <row r="79" spans="1:9" ht="15" thickBot="1" x14ac:dyDescent="0.35">
      <c r="A79" s="167" t="s">
        <v>253</v>
      </c>
      <c r="B79" s="168"/>
      <c r="C79" s="168"/>
      <c r="D79" s="168"/>
      <c r="E79" s="168"/>
      <c r="F79" s="168"/>
      <c r="G79" s="168"/>
      <c r="H79" s="168"/>
      <c r="I79" s="169"/>
    </row>
    <row r="80" spans="1:9" ht="15" thickBot="1" x14ac:dyDescent="0.35">
      <c r="A80" s="248" t="s">
        <v>255</v>
      </c>
      <c r="B80" s="249"/>
      <c r="C80" s="249"/>
      <c r="D80" s="249"/>
      <c r="E80" s="249"/>
      <c r="F80" s="249"/>
      <c r="G80" s="249"/>
      <c r="H80" s="249"/>
      <c r="I80" s="250"/>
    </row>
    <row r="81" spans="1:9" ht="15" thickBot="1" x14ac:dyDescent="0.35">
      <c r="A81" s="224" t="s">
        <v>25</v>
      </c>
      <c r="B81" s="251"/>
      <c r="C81" s="251"/>
      <c r="D81" s="251"/>
      <c r="E81" s="252"/>
      <c r="F81" s="239">
        <v>1</v>
      </c>
      <c r="G81" s="240"/>
      <c r="H81" s="240"/>
      <c r="I81" s="241"/>
    </row>
    <row r="82" spans="1:9" ht="22.35" customHeight="1" thickBot="1" x14ac:dyDescent="0.35">
      <c r="A82" s="195" t="s">
        <v>134</v>
      </c>
      <c r="B82" s="196"/>
      <c r="C82" s="196"/>
      <c r="D82" s="196"/>
      <c r="E82" s="197"/>
      <c r="F82" s="216" t="s">
        <v>347</v>
      </c>
      <c r="G82" s="242"/>
      <c r="H82" s="242"/>
      <c r="I82" s="217"/>
    </row>
    <row r="83" spans="1:9" ht="15" customHeight="1" thickBot="1" x14ac:dyDescent="0.35">
      <c r="A83" s="253" t="s">
        <v>345</v>
      </c>
      <c r="B83" s="196"/>
      <c r="C83" s="196"/>
      <c r="D83" s="197"/>
      <c r="E83" s="93" t="s">
        <v>243</v>
      </c>
      <c r="F83" s="243" t="s">
        <v>254</v>
      </c>
      <c r="G83" s="244"/>
      <c r="H83" s="244"/>
      <c r="I83" s="245"/>
    </row>
    <row r="84" spans="1:9" ht="15" thickBot="1" x14ac:dyDescent="0.35">
      <c r="A84" s="198" t="s">
        <v>251</v>
      </c>
      <c r="B84" s="199"/>
      <c r="C84" s="199"/>
      <c r="D84" s="199"/>
      <c r="E84" s="200"/>
      <c r="F84" s="234">
        <f>'Pesq Serviços'!D128</f>
        <v>36.619999999999997</v>
      </c>
      <c r="G84" s="246"/>
      <c r="H84" s="246"/>
      <c r="I84" s="247"/>
    </row>
    <row r="85" spans="1:9" ht="15" thickBot="1" x14ac:dyDescent="0.35">
      <c r="A85" s="198" t="s">
        <v>270</v>
      </c>
      <c r="B85" s="199"/>
      <c r="C85" s="199"/>
      <c r="D85" s="199"/>
      <c r="E85" s="200"/>
      <c r="F85" s="236">
        <f>27+152+6+10</f>
        <v>195</v>
      </c>
      <c r="G85" s="237"/>
      <c r="H85" s="237"/>
      <c r="I85" s="238"/>
    </row>
    <row r="86" spans="1:9" ht="15" thickBot="1" x14ac:dyDescent="0.35">
      <c r="A86" s="198" t="s">
        <v>273</v>
      </c>
      <c r="B86" s="199"/>
      <c r="C86" s="199"/>
      <c r="D86" s="199"/>
      <c r="E86" s="200"/>
      <c r="F86" s="183">
        <f>F85*F84</f>
        <v>7140.9</v>
      </c>
      <c r="G86" s="184"/>
      <c r="H86" s="184"/>
      <c r="I86" s="185"/>
    </row>
    <row r="87" spans="1:9" ht="15" thickBot="1" x14ac:dyDescent="0.35">
      <c r="A87" s="254" t="s">
        <v>283</v>
      </c>
      <c r="B87" s="255"/>
      <c r="C87" s="255"/>
      <c r="D87" s="255"/>
      <c r="E87" s="255"/>
      <c r="F87" s="255"/>
      <c r="G87" s="255"/>
      <c r="H87" s="255"/>
      <c r="I87" s="256"/>
    </row>
  </sheetData>
  <sheetProtection algorithmName="SHA-512" hashValue="8sqNu6BLDBh4CEqpfVnbM+eaHO7s8GRwOTQcJltR4/DqKrGwCMXPTHU8KvCgN9Evw+DxNodR4IJOgRGd0Hd5rg==" saltValue="ZIXPSDQh2p9MQBluHRQ3lQ==" spinCount="100000" sheet="1" objects="1" scenarios="1"/>
  <mergeCells count="140">
    <mergeCell ref="A87:I87"/>
    <mergeCell ref="A1:G1"/>
    <mergeCell ref="H1:I1"/>
    <mergeCell ref="F86:I86"/>
    <mergeCell ref="A86:E86"/>
    <mergeCell ref="A74:E74"/>
    <mergeCell ref="A75:E75"/>
    <mergeCell ref="F75:G75"/>
    <mergeCell ref="H75:I75"/>
    <mergeCell ref="A76:E76"/>
    <mergeCell ref="F76:I76"/>
    <mergeCell ref="A62:E62"/>
    <mergeCell ref="A63:E63"/>
    <mergeCell ref="A64:E64"/>
    <mergeCell ref="F63:G63"/>
    <mergeCell ref="H63:I63"/>
    <mergeCell ref="F64:I64"/>
    <mergeCell ref="A73:E73"/>
    <mergeCell ref="F73:G73"/>
    <mergeCell ref="H73:I73"/>
    <mergeCell ref="A85:E85"/>
    <mergeCell ref="F85:I85"/>
    <mergeCell ref="A61:E61"/>
    <mergeCell ref="F61:G61"/>
    <mergeCell ref="A71:C71"/>
    <mergeCell ref="D71:E71"/>
    <mergeCell ref="F71:G71"/>
    <mergeCell ref="F74:I74"/>
    <mergeCell ref="A83:D83"/>
    <mergeCell ref="A67:I67"/>
    <mergeCell ref="A68:I68"/>
    <mergeCell ref="H71:I71"/>
    <mergeCell ref="A72:E72"/>
    <mergeCell ref="F72:G72"/>
    <mergeCell ref="H72:I72"/>
    <mergeCell ref="A69:E69"/>
    <mergeCell ref="F69:G69"/>
    <mergeCell ref="H69:I69"/>
    <mergeCell ref="A70:E70"/>
    <mergeCell ref="F70:G70"/>
    <mergeCell ref="H70:I70"/>
    <mergeCell ref="A84:E84"/>
    <mergeCell ref="F81:I81"/>
    <mergeCell ref="F82:I82"/>
    <mergeCell ref="F83:I83"/>
    <mergeCell ref="F84:I84"/>
    <mergeCell ref="A82:E82"/>
    <mergeCell ref="A78:I78"/>
    <mergeCell ref="A79:I79"/>
    <mergeCell ref="A80:I80"/>
    <mergeCell ref="A81:E81"/>
    <mergeCell ref="F59:G59"/>
    <mergeCell ref="H59:I59"/>
    <mergeCell ref="D59:E59"/>
    <mergeCell ref="A59:C59"/>
    <mergeCell ref="A60:E60"/>
    <mergeCell ref="F60:G60"/>
    <mergeCell ref="H60:I60"/>
    <mergeCell ref="F62:I62"/>
    <mergeCell ref="A66:I66"/>
    <mergeCell ref="H61:I61"/>
    <mergeCell ref="A44:C44"/>
    <mergeCell ref="A45:C45"/>
    <mergeCell ref="A56:I56"/>
    <mergeCell ref="H57:I57"/>
    <mergeCell ref="H58:I58"/>
    <mergeCell ref="F57:G57"/>
    <mergeCell ref="F58:G58"/>
    <mergeCell ref="A57:E57"/>
    <mergeCell ref="A58:E58"/>
    <mergeCell ref="A54:I54"/>
    <mergeCell ref="A55:I55"/>
    <mergeCell ref="F50:G50"/>
    <mergeCell ref="H50:I50"/>
    <mergeCell ref="D50:E50"/>
    <mergeCell ref="D52:I52"/>
    <mergeCell ref="A52:C52"/>
    <mergeCell ref="A46:A47"/>
    <mergeCell ref="B46:B47"/>
    <mergeCell ref="D46:E46"/>
    <mergeCell ref="A48:C48"/>
    <mergeCell ref="A49:C49"/>
    <mergeCell ref="A50:C50"/>
    <mergeCell ref="A51:C51"/>
    <mergeCell ref="A24:C24"/>
    <mergeCell ref="A33:D33"/>
    <mergeCell ref="A41:I41"/>
    <mergeCell ref="A42:I42"/>
    <mergeCell ref="A43:I43"/>
    <mergeCell ref="H36:I36"/>
    <mergeCell ref="A28:I28"/>
    <mergeCell ref="A29:I29"/>
    <mergeCell ref="A30:I30"/>
    <mergeCell ref="A25:C25"/>
    <mergeCell ref="A26:C26"/>
    <mergeCell ref="D26:I26"/>
    <mergeCell ref="A39:I39"/>
    <mergeCell ref="A21:B21"/>
    <mergeCell ref="A22:C22"/>
    <mergeCell ref="F46:G46"/>
    <mergeCell ref="H46:I46"/>
    <mergeCell ref="D47:E47"/>
    <mergeCell ref="F47:G47"/>
    <mergeCell ref="H47:I47"/>
    <mergeCell ref="A17:I17"/>
    <mergeCell ref="A23:C23"/>
    <mergeCell ref="A19:C19"/>
    <mergeCell ref="D19:F19"/>
    <mergeCell ref="F36:G36"/>
    <mergeCell ref="F38:I38"/>
    <mergeCell ref="A31:E31"/>
    <mergeCell ref="A32:E32"/>
    <mergeCell ref="A34:E34"/>
    <mergeCell ref="A35:E35"/>
    <mergeCell ref="A36:E36"/>
    <mergeCell ref="A37:E37"/>
    <mergeCell ref="A38:E38"/>
    <mergeCell ref="G19:I19"/>
    <mergeCell ref="A20:C20"/>
    <mergeCell ref="D20:F20"/>
    <mergeCell ref="G20:I20"/>
    <mergeCell ref="A3:I3"/>
    <mergeCell ref="A4:I4"/>
    <mergeCell ref="A18:I18"/>
    <mergeCell ref="A10:C10"/>
    <mergeCell ref="A11:C11"/>
    <mergeCell ref="A5:I5"/>
    <mergeCell ref="A6:C6"/>
    <mergeCell ref="D6:F6"/>
    <mergeCell ref="G6:I6"/>
    <mergeCell ref="A7:C7"/>
    <mergeCell ref="D7:F7"/>
    <mergeCell ref="G7:I7"/>
    <mergeCell ref="A12:C12"/>
    <mergeCell ref="A13:C13"/>
    <mergeCell ref="D13:I13"/>
    <mergeCell ref="A16:I16"/>
    <mergeCell ref="A8:B8"/>
    <mergeCell ref="A9:C9"/>
    <mergeCell ref="A14:I14"/>
  </mergeCells>
  <pageMargins left="0.25" right="0.25" top="0.75" bottom="0.75" header="0.3" footer="0.3"/>
  <pageSetup paperSize="9" scale="7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D8254-DE6E-4BAA-A873-7FDEEA876901}">
  <sheetPr>
    <pageSetUpPr fitToPage="1"/>
  </sheetPr>
  <dimension ref="A1:I81"/>
  <sheetViews>
    <sheetView topLeftCell="A7" zoomScale="130" zoomScaleNormal="130" workbookViewId="0">
      <selection activeCell="D7" sqref="D7"/>
    </sheetView>
  </sheetViews>
  <sheetFormatPr defaultRowHeight="14.4" x14ac:dyDescent="0.3"/>
  <cols>
    <col min="1" max="1" width="4.44140625" customWidth="1"/>
    <col min="2" max="2" width="12.77734375" customWidth="1"/>
    <col min="3" max="3" width="22.5546875" customWidth="1"/>
    <col min="4" max="4" width="18.77734375" customWidth="1"/>
    <col min="5" max="6" width="12.77734375" customWidth="1"/>
    <col min="7" max="7" width="17.6640625" customWidth="1"/>
    <col min="8" max="8" width="18.77734375" customWidth="1"/>
  </cols>
  <sheetData>
    <row r="1" spans="1:8" ht="15" thickBot="1" x14ac:dyDescent="0.35">
      <c r="A1" s="257" t="s">
        <v>331</v>
      </c>
      <c r="B1" s="258"/>
      <c r="C1" s="258"/>
      <c r="D1" s="258"/>
      <c r="E1" s="258"/>
      <c r="F1" s="259"/>
      <c r="G1" s="260">
        <f>H16+H35+H47+H61+H73+H81</f>
        <v>47089.45</v>
      </c>
      <c r="H1" s="285"/>
    </row>
    <row r="2" spans="1:8" ht="15" thickBot="1" x14ac:dyDescent="0.35"/>
    <row r="3" spans="1:8" ht="15" thickBot="1" x14ac:dyDescent="0.35">
      <c r="A3" s="164" t="s">
        <v>332</v>
      </c>
      <c r="B3" s="165"/>
      <c r="C3" s="165"/>
      <c r="D3" s="165"/>
      <c r="E3" s="165"/>
      <c r="F3" s="165"/>
      <c r="G3" s="165"/>
      <c r="H3" s="166"/>
    </row>
    <row r="4" spans="1:8" ht="15" thickBot="1" x14ac:dyDescent="0.35">
      <c r="A4" s="167" t="s">
        <v>253</v>
      </c>
      <c r="B4" s="168"/>
      <c r="C4" s="168"/>
      <c r="D4" s="168"/>
      <c r="E4" s="168"/>
      <c r="F4" s="168"/>
      <c r="G4" s="168"/>
      <c r="H4" s="169"/>
    </row>
    <row r="5" spans="1:8" ht="15" thickBot="1" x14ac:dyDescent="0.35">
      <c r="A5" s="170" t="s">
        <v>256</v>
      </c>
      <c r="B5" s="204"/>
      <c r="C5" s="204"/>
      <c r="D5" s="204"/>
      <c r="E5" s="171"/>
      <c r="F5" s="171"/>
      <c r="G5" s="171"/>
      <c r="H5" s="213"/>
    </row>
    <row r="6" spans="1:8" ht="22.35" customHeight="1" thickBot="1" x14ac:dyDescent="0.35">
      <c r="A6" s="52" t="s">
        <v>25</v>
      </c>
      <c r="B6" s="266" t="s">
        <v>28</v>
      </c>
      <c r="C6" s="267"/>
      <c r="D6" s="53" t="s">
        <v>241</v>
      </c>
      <c r="E6" s="52" t="s">
        <v>25</v>
      </c>
      <c r="F6" s="266" t="s">
        <v>28</v>
      </c>
      <c r="G6" s="267"/>
      <c r="H6" s="54" t="s">
        <v>241</v>
      </c>
    </row>
    <row r="7" spans="1:8" ht="18" customHeight="1" thickBot="1" x14ac:dyDescent="0.35">
      <c r="A7" s="8">
        <v>1</v>
      </c>
      <c r="B7" s="270" t="s">
        <v>37</v>
      </c>
      <c r="C7" s="271"/>
      <c r="D7" s="74">
        <f>'Pesq Peças'!V6</f>
        <v>778.6</v>
      </c>
      <c r="E7" s="8">
        <f>A16+1</f>
        <v>11</v>
      </c>
      <c r="F7" s="268" t="s">
        <v>47</v>
      </c>
      <c r="G7" s="269"/>
      <c r="H7" s="74">
        <f>'Pesq Peças'!V16</f>
        <v>477.24</v>
      </c>
    </row>
    <row r="8" spans="1:8" ht="18" customHeight="1" thickBot="1" x14ac:dyDescent="0.35">
      <c r="A8" s="8">
        <f t="shared" ref="A8:A16" si="0">A7+1</f>
        <v>2</v>
      </c>
      <c r="B8" s="268" t="s">
        <v>38</v>
      </c>
      <c r="C8" s="269"/>
      <c r="D8" s="74">
        <f>'Pesq Peças'!V7</f>
        <v>955.51</v>
      </c>
      <c r="E8" s="8">
        <f t="shared" ref="E8:E15" si="1">E7+1</f>
        <v>12</v>
      </c>
      <c r="F8" s="268" t="s">
        <v>48</v>
      </c>
      <c r="G8" s="269"/>
      <c r="H8" s="74">
        <f>'Pesq Peças'!V17</f>
        <v>64.489999999999995</v>
      </c>
    </row>
    <row r="9" spans="1:8" ht="18" customHeight="1" thickBot="1" x14ac:dyDescent="0.35">
      <c r="A9" s="8">
        <f t="shared" si="0"/>
        <v>3</v>
      </c>
      <c r="B9" s="268" t="s">
        <v>39</v>
      </c>
      <c r="C9" s="269"/>
      <c r="D9" s="74">
        <f>'Pesq Peças'!V8</f>
        <v>1050</v>
      </c>
      <c r="E9" s="8">
        <f t="shared" si="1"/>
        <v>13</v>
      </c>
      <c r="F9" s="268" t="s">
        <v>199</v>
      </c>
      <c r="G9" s="269"/>
      <c r="H9" s="74">
        <f>'Pesq Peças'!V18</f>
        <v>31.5</v>
      </c>
    </row>
    <row r="10" spans="1:8" ht="18" customHeight="1" thickBot="1" x14ac:dyDescent="0.35">
      <c r="A10" s="8">
        <f t="shared" si="0"/>
        <v>4</v>
      </c>
      <c r="B10" s="268" t="s">
        <v>40</v>
      </c>
      <c r="C10" s="269"/>
      <c r="D10" s="74">
        <f>'Pesq Peças'!V9</f>
        <v>495.33</v>
      </c>
      <c r="E10" s="8">
        <f t="shared" si="1"/>
        <v>14</v>
      </c>
      <c r="F10" s="268" t="s">
        <v>200</v>
      </c>
      <c r="G10" s="269"/>
      <c r="H10" s="74">
        <f>'Pesq Peças'!V19</f>
        <v>33</v>
      </c>
    </row>
    <row r="11" spans="1:8" ht="18" customHeight="1" thickBot="1" x14ac:dyDescent="0.35">
      <c r="A11" s="8">
        <f t="shared" si="0"/>
        <v>5</v>
      </c>
      <c r="B11" s="268" t="s">
        <v>41</v>
      </c>
      <c r="C11" s="269"/>
      <c r="D11" s="74">
        <f>'Pesq Peças'!V10</f>
        <v>125.74</v>
      </c>
      <c r="E11" s="8">
        <f t="shared" si="1"/>
        <v>15</v>
      </c>
      <c r="F11" s="268" t="s">
        <v>201</v>
      </c>
      <c r="G11" s="269"/>
      <c r="H11" s="74">
        <f>'Pesq Peças'!V20</f>
        <v>42.85</v>
      </c>
    </row>
    <row r="12" spans="1:8" ht="18" customHeight="1" thickBot="1" x14ac:dyDescent="0.35">
      <c r="A12" s="8">
        <f t="shared" si="0"/>
        <v>6</v>
      </c>
      <c r="B12" s="268" t="s">
        <v>42</v>
      </c>
      <c r="C12" s="269"/>
      <c r="D12" s="74">
        <f>'Pesq Peças'!V11</f>
        <v>374.96</v>
      </c>
      <c r="E12" s="8">
        <f t="shared" si="1"/>
        <v>16</v>
      </c>
      <c r="F12" s="268" t="s">
        <v>49</v>
      </c>
      <c r="G12" s="269"/>
      <c r="H12" s="74">
        <f>'Pesq Peças'!V21</f>
        <v>191.14</v>
      </c>
    </row>
    <row r="13" spans="1:8" ht="18" customHeight="1" thickBot="1" x14ac:dyDescent="0.35">
      <c r="A13" s="8">
        <f t="shared" si="0"/>
        <v>7</v>
      </c>
      <c r="B13" s="268" t="s">
        <v>43</v>
      </c>
      <c r="C13" s="269"/>
      <c r="D13" s="74">
        <f>'Pesq Peças'!V12</f>
        <v>439.6</v>
      </c>
      <c r="E13" s="8">
        <f t="shared" si="1"/>
        <v>17</v>
      </c>
      <c r="F13" s="268" t="s">
        <v>50</v>
      </c>
      <c r="G13" s="269"/>
      <c r="H13" s="74">
        <f>'Pesq Peças'!V22</f>
        <v>278.19</v>
      </c>
    </row>
    <row r="14" spans="1:8" ht="18" customHeight="1" thickBot="1" x14ac:dyDescent="0.35">
      <c r="A14" s="8">
        <f t="shared" si="0"/>
        <v>8</v>
      </c>
      <c r="B14" s="268" t="s">
        <v>44</v>
      </c>
      <c r="C14" s="269"/>
      <c r="D14" s="74">
        <f>'Pesq Peças'!V13</f>
        <v>387.54</v>
      </c>
      <c r="E14" s="8">
        <f t="shared" si="1"/>
        <v>18</v>
      </c>
      <c r="F14" s="268" t="s">
        <v>51</v>
      </c>
      <c r="G14" s="269"/>
      <c r="H14" s="74">
        <f>'Pesq Peças'!V23</f>
        <v>1013.65</v>
      </c>
    </row>
    <row r="15" spans="1:8" ht="18" customHeight="1" thickBot="1" x14ac:dyDescent="0.35">
      <c r="A15" s="8">
        <f t="shared" si="0"/>
        <v>9</v>
      </c>
      <c r="B15" s="268" t="s">
        <v>45</v>
      </c>
      <c r="C15" s="269"/>
      <c r="D15" s="74">
        <f>'Pesq Peças'!V14</f>
        <v>148.81</v>
      </c>
      <c r="E15" s="8">
        <f t="shared" si="1"/>
        <v>19</v>
      </c>
      <c r="F15" s="268" t="s">
        <v>52</v>
      </c>
      <c r="G15" s="269"/>
      <c r="H15" s="74">
        <f>'Pesq Peças'!V24</f>
        <v>27.3</v>
      </c>
    </row>
    <row r="16" spans="1:8" ht="18" customHeight="1" thickBot="1" x14ac:dyDescent="0.35">
      <c r="A16" s="8">
        <f t="shared" si="0"/>
        <v>10</v>
      </c>
      <c r="B16" s="268" t="s">
        <v>46</v>
      </c>
      <c r="C16" s="269"/>
      <c r="D16" s="74">
        <f>'Pesq Peças'!V15</f>
        <v>494.25</v>
      </c>
      <c r="E16" s="286" t="s">
        <v>273</v>
      </c>
      <c r="F16" s="287"/>
      <c r="G16" s="288"/>
      <c r="H16" s="61">
        <f>SUM(D7:D16)+SUM(H7:H15)</f>
        <v>7409.7000000000007</v>
      </c>
    </row>
    <row r="17" spans="1:8" ht="15" thickBot="1" x14ac:dyDescent="0.35"/>
    <row r="18" spans="1:8" ht="15" thickBot="1" x14ac:dyDescent="0.35">
      <c r="A18" s="164" t="s">
        <v>333</v>
      </c>
      <c r="B18" s="165"/>
      <c r="C18" s="165"/>
      <c r="D18" s="165"/>
      <c r="E18" s="165"/>
      <c r="F18" s="165"/>
      <c r="G18" s="165"/>
      <c r="H18" s="166"/>
    </row>
    <row r="19" spans="1:8" ht="15" thickBot="1" x14ac:dyDescent="0.35">
      <c r="A19" s="167" t="s">
        <v>253</v>
      </c>
      <c r="B19" s="168"/>
      <c r="C19" s="168"/>
      <c r="D19" s="168"/>
      <c r="E19" s="168"/>
      <c r="F19" s="168"/>
      <c r="G19" s="168"/>
      <c r="H19" s="169"/>
    </row>
    <row r="20" spans="1:8" ht="15" thickBot="1" x14ac:dyDescent="0.35">
      <c r="A20" s="170" t="s">
        <v>257</v>
      </c>
      <c r="B20" s="204"/>
      <c r="C20" s="204"/>
      <c r="D20" s="204"/>
      <c r="E20" s="171"/>
      <c r="F20" s="171"/>
      <c r="G20" s="171"/>
      <c r="H20" s="213"/>
    </row>
    <row r="21" spans="1:8" ht="15" thickBot="1" x14ac:dyDescent="0.35">
      <c r="A21" s="52" t="s">
        <v>25</v>
      </c>
      <c r="B21" s="266" t="s">
        <v>28</v>
      </c>
      <c r="C21" s="267"/>
      <c r="D21" s="53" t="s">
        <v>241</v>
      </c>
      <c r="E21" s="52" t="s">
        <v>25</v>
      </c>
      <c r="F21" s="266" t="s">
        <v>28</v>
      </c>
      <c r="G21" s="267"/>
      <c r="H21" s="54" t="s">
        <v>241</v>
      </c>
    </row>
    <row r="22" spans="1:8" ht="18" customHeight="1" thickBot="1" x14ac:dyDescent="0.35">
      <c r="A22" s="8">
        <v>1</v>
      </c>
      <c r="B22" s="270" t="s">
        <v>55</v>
      </c>
      <c r="C22" s="271"/>
      <c r="D22" s="74">
        <f>'Pesq Peças'!V31</f>
        <v>335</v>
      </c>
      <c r="E22" s="8">
        <f>A35+1</f>
        <v>15</v>
      </c>
      <c r="F22" s="268" t="s">
        <v>67</v>
      </c>
      <c r="G22" s="269"/>
      <c r="H22" s="74">
        <f>'Pesq Peças'!V45</f>
        <v>329.58</v>
      </c>
    </row>
    <row r="23" spans="1:8" ht="18" customHeight="1" thickBot="1" x14ac:dyDescent="0.35">
      <c r="A23" s="8">
        <f t="shared" ref="A23:A35" si="2">A22+1</f>
        <v>2</v>
      </c>
      <c r="B23" s="270" t="s">
        <v>56</v>
      </c>
      <c r="C23" s="271"/>
      <c r="D23" s="74">
        <f>'Pesq Peças'!V32</f>
        <v>398</v>
      </c>
      <c r="E23" s="8">
        <f t="shared" ref="E23:E34" si="3">E22+1</f>
        <v>16</v>
      </c>
      <c r="F23" s="268" t="s">
        <v>68</v>
      </c>
      <c r="G23" s="269"/>
      <c r="H23" s="74">
        <f>'Pesq Peças'!V46</f>
        <v>360</v>
      </c>
    </row>
    <row r="24" spans="1:8" ht="18" customHeight="1" thickBot="1" x14ac:dyDescent="0.35">
      <c r="A24" s="8">
        <f t="shared" si="2"/>
        <v>3</v>
      </c>
      <c r="B24" s="270" t="s">
        <v>57</v>
      </c>
      <c r="C24" s="271"/>
      <c r="D24" s="74">
        <f>'Pesq Peças'!V33</f>
        <v>589</v>
      </c>
      <c r="E24" s="8">
        <f t="shared" si="3"/>
        <v>17</v>
      </c>
      <c r="F24" s="268" t="s">
        <v>69</v>
      </c>
      <c r="G24" s="269"/>
      <c r="H24" s="74">
        <f>'Pesq Peças'!V47</f>
        <v>360</v>
      </c>
    </row>
    <row r="25" spans="1:8" ht="18" customHeight="1" thickBot="1" x14ac:dyDescent="0.35">
      <c r="A25" s="8">
        <f t="shared" si="2"/>
        <v>4</v>
      </c>
      <c r="B25" s="270" t="s">
        <v>58</v>
      </c>
      <c r="C25" s="271"/>
      <c r="D25" s="74">
        <f>'Pesq Peças'!V34</f>
        <v>400.5</v>
      </c>
      <c r="E25" s="8">
        <f t="shared" si="3"/>
        <v>18</v>
      </c>
      <c r="F25" s="268" t="s">
        <v>70</v>
      </c>
      <c r="G25" s="269"/>
      <c r="H25" s="74">
        <f>'Pesq Peças'!V48</f>
        <v>526.27</v>
      </c>
    </row>
    <row r="26" spans="1:8" ht="18" customHeight="1" thickBot="1" x14ac:dyDescent="0.35">
      <c r="A26" s="8">
        <f t="shared" si="2"/>
        <v>5</v>
      </c>
      <c r="B26" s="270" t="s">
        <v>59</v>
      </c>
      <c r="C26" s="271"/>
      <c r="D26" s="74">
        <f>'Pesq Peças'!V35</f>
        <v>489</v>
      </c>
      <c r="E26" s="8">
        <f t="shared" si="3"/>
        <v>19</v>
      </c>
      <c r="F26" s="268" t="s">
        <v>71</v>
      </c>
      <c r="G26" s="269"/>
      <c r="H26" s="74">
        <f>'Pesq Peças'!V49</f>
        <v>566.44000000000005</v>
      </c>
    </row>
    <row r="27" spans="1:8" ht="18" customHeight="1" thickBot="1" x14ac:dyDescent="0.35">
      <c r="A27" s="8">
        <f t="shared" si="2"/>
        <v>6</v>
      </c>
      <c r="B27" s="270" t="s">
        <v>60</v>
      </c>
      <c r="C27" s="271"/>
      <c r="D27" s="74">
        <f>'Pesq Peças'!V36</f>
        <v>463.21</v>
      </c>
      <c r="E27" s="8">
        <f t="shared" si="3"/>
        <v>20</v>
      </c>
      <c r="F27" s="268" t="s">
        <v>72</v>
      </c>
      <c r="G27" s="269"/>
      <c r="H27" s="74">
        <f>'Pesq Peças'!V50</f>
        <v>584.29</v>
      </c>
    </row>
    <row r="28" spans="1:8" ht="18" customHeight="1" thickBot="1" x14ac:dyDescent="0.35">
      <c r="A28" s="8">
        <f t="shared" si="2"/>
        <v>7</v>
      </c>
      <c r="B28" s="270" t="s">
        <v>61</v>
      </c>
      <c r="C28" s="271"/>
      <c r="D28" s="74">
        <f>'Pesq Peças'!V37</f>
        <v>188.98</v>
      </c>
      <c r="E28" s="8">
        <f t="shared" si="3"/>
        <v>21</v>
      </c>
      <c r="F28" s="268" t="s">
        <v>73</v>
      </c>
      <c r="G28" s="269"/>
      <c r="H28" s="74">
        <f>'Pesq Peças'!V51</f>
        <v>72.77</v>
      </c>
    </row>
    <row r="29" spans="1:8" ht="18" customHeight="1" thickBot="1" x14ac:dyDescent="0.35">
      <c r="A29" s="8">
        <f t="shared" si="2"/>
        <v>8</v>
      </c>
      <c r="B29" s="270" t="s">
        <v>221</v>
      </c>
      <c r="C29" s="271"/>
      <c r="D29" s="74">
        <f>'Pesq Peças'!V38</f>
        <v>195.03</v>
      </c>
      <c r="E29" s="8">
        <f t="shared" si="3"/>
        <v>22</v>
      </c>
      <c r="F29" s="268" t="s">
        <v>74</v>
      </c>
      <c r="G29" s="269"/>
      <c r="H29" s="74">
        <f>'Pesq Peças'!V52</f>
        <v>29.8</v>
      </c>
    </row>
    <row r="30" spans="1:8" ht="18" customHeight="1" thickBot="1" x14ac:dyDescent="0.35">
      <c r="A30" s="8">
        <f t="shared" si="2"/>
        <v>9</v>
      </c>
      <c r="B30" s="270" t="s">
        <v>62</v>
      </c>
      <c r="C30" s="271"/>
      <c r="D30" s="74">
        <f>'Pesq Peças'!V39</f>
        <v>220.17</v>
      </c>
      <c r="E30" s="8">
        <f t="shared" si="3"/>
        <v>23</v>
      </c>
      <c r="F30" s="268" t="s">
        <v>75</v>
      </c>
      <c r="G30" s="269"/>
      <c r="H30" s="74">
        <f>'Pesq Peças'!V53</f>
        <v>719.45</v>
      </c>
    </row>
    <row r="31" spans="1:8" ht="18" customHeight="1" thickBot="1" x14ac:dyDescent="0.35">
      <c r="A31" s="8">
        <f t="shared" si="2"/>
        <v>10</v>
      </c>
      <c r="B31" s="270" t="s">
        <v>63</v>
      </c>
      <c r="C31" s="271"/>
      <c r="D31" s="74">
        <f>'Pesq Peças'!V40</f>
        <v>221.51</v>
      </c>
      <c r="E31" s="8">
        <f t="shared" si="3"/>
        <v>24</v>
      </c>
      <c r="F31" s="268" t="s">
        <v>76</v>
      </c>
      <c r="G31" s="269"/>
      <c r="H31" s="74">
        <f>'Pesq Peças'!V54</f>
        <v>986.59</v>
      </c>
    </row>
    <row r="32" spans="1:8" ht="18" customHeight="1" thickBot="1" x14ac:dyDescent="0.35">
      <c r="A32" s="8">
        <f t="shared" si="2"/>
        <v>11</v>
      </c>
      <c r="B32" s="270" t="s">
        <v>64</v>
      </c>
      <c r="C32" s="271"/>
      <c r="D32" s="74">
        <f>'Pesq Peças'!V41</f>
        <v>173.46</v>
      </c>
      <c r="E32" s="8">
        <f t="shared" si="3"/>
        <v>25</v>
      </c>
      <c r="F32" s="268" t="s">
        <v>77</v>
      </c>
      <c r="G32" s="269"/>
      <c r="H32" s="74">
        <f>'Pesq Peças'!V55</f>
        <v>1667.5</v>
      </c>
    </row>
    <row r="33" spans="1:8" ht="18" customHeight="1" thickBot="1" x14ac:dyDescent="0.35">
      <c r="A33" s="8">
        <f t="shared" si="2"/>
        <v>12</v>
      </c>
      <c r="B33" s="270" t="s">
        <v>65</v>
      </c>
      <c r="C33" s="271"/>
      <c r="D33" s="74">
        <f>'Pesq Peças'!V42</f>
        <v>270.72000000000003</v>
      </c>
      <c r="E33" s="8">
        <f t="shared" si="3"/>
        <v>26</v>
      </c>
      <c r="F33" s="268" t="s">
        <v>78</v>
      </c>
      <c r="G33" s="269"/>
      <c r="H33" s="74">
        <f>'Pesq Peças'!V56</f>
        <v>1622.25</v>
      </c>
    </row>
    <row r="34" spans="1:8" ht="18" customHeight="1" thickBot="1" x14ac:dyDescent="0.35">
      <c r="A34" s="8">
        <f t="shared" si="2"/>
        <v>13</v>
      </c>
      <c r="B34" s="270" t="s">
        <v>66</v>
      </c>
      <c r="C34" s="271"/>
      <c r="D34" s="74">
        <f>'Pesq Peças'!V43</f>
        <v>301.70999999999998</v>
      </c>
      <c r="E34" s="8">
        <f t="shared" si="3"/>
        <v>27</v>
      </c>
      <c r="F34" s="268" t="s">
        <v>79</v>
      </c>
      <c r="G34" s="269"/>
      <c r="H34" s="74">
        <f>'Pesq Peças'!V57</f>
        <v>2018.43</v>
      </c>
    </row>
    <row r="35" spans="1:8" ht="18" customHeight="1" thickBot="1" x14ac:dyDescent="0.35">
      <c r="A35" s="8">
        <f t="shared" si="2"/>
        <v>14</v>
      </c>
      <c r="B35" s="270" t="s">
        <v>41</v>
      </c>
      <c r="C35" s="271"/>
      <c r="D35" s="74">
        <f>'Pesq Peças'!V44</f>
        <v>122</v>
      </c>
      <c r="E35" s="286" t="s">
        <v>273</v>
      </c>
      <c r="F35" s="287"/>
      <c r="G35" s="288"/>
      <c r="H35" s="61">
        <f>SUM(D22:D35)+SUM(H22:H34)</f>
        <v>14211.660000000002</v>
      </c>
    </row>
    <row r="36" spans="1:8" ht="18" customHeight="1" thickBot="1" x14ac:dyDescent="0.35"/>
    <row r="37" spans="1:8" ht="18" customHeight="1" thickBot="1" x14ac:dyDescent="0.35">
      <c r="A37" s="164" t="s">
        <v>334</v>
      </c>
      <c r="B37" s="165"/>
      <c r="C37" s="165"/>
      <c r="D37" s="165"/>
      <c r="E37" s="165"/>
      <c r="F37" s="165"/>
      <c r="G37" s="165"/>
      <c r="H37" s="166"/>
    </row>
    <row r="38" spans="1:8" ht="18" customHeight="1" thickBot="1" x14ac:dyDescent="0.35">
      <c r="A38" s="167" t="s">
        <v>253</v>
      </c>
      <c r="B38" s="168"/>
      <c r="C38" s="168"/>
      <c r="D38" s="168"/>
      <c r="E38" s="168"/>
      <c r="F38" s="168"/>
      <c r="G38" s="168"/>
      <c r="H38" s="169"/>
    </row>
    <row r="39" spans="1:8" ht="18" customHeight="1" thickBot="1" x14ac:dyDescent="0.35">
      <c r="A39" s="170" t="s">
        <v>259</v>
      </c>
      <c r="B39" s="204"/>
      <c r="C39" s="204"/>
      <c r="D39" s="204"/>
      <c r="E39" s="171"/>
      <c r="F39" s="171"/>
      <c r="G39" s="171"/>
      <c r="H39" s="213"/>
    </row>
    <row r="40" spans="1:8" ht="18" customHeight="1" thickBot="1" x14ac:dyDescent="0.35">
      <c r="A40" s="52" t="s">
        <v>25</v>
      </c>
      <c r="B40" s="266" t="s">
        <v>28</v>
      </c>
      <c r="C40" s="267"/>
      <c r="D40" s="53" t="s">
        <v>241</v>
      </c>
      <c r="E40" s="109" t="s">
        <v>25</v>
      </c>
      <c r="F40" s="276" t="s">
        <v>28</v>
      </c>
      <c r="G40" s="277"/>
      <c r="H40" s="110" t="s">
        <v>241</v>
      </c>
    </row>
    <row r="41" spans="1:8" ht="18" customHeight="1" thickBot="1" x14ac:dyDescent="0.35">
      <c r="A41" s="8">
        <v>1</v>
      </c>
      <c r="B41" s="278" t="s">
        <v>106</v>
      </c>
      <c r="C41" s="279"/>
      <c r="D41" s="108">
        <f>'Pesq Peças'!V87</f>
        <v>459</v>
      </c>
      <c r="E41" s="113"/>
      <c r="F41" s="114"/>
      <c r="G41" s="114"/>
      <c r="H41" s="115"/>
    </row>
    <row r="42" spans="1:8" ht="18" customHeight="1" thickBot="1" x14ac:dyDescent="0.35">
      <c r="A42" s="8">
        <f t="shared" ref="A42:A47" si="4">A41+1</f>
        <v>2</v>
      </c>
      <c r="B42" s="278" t="s">
        <v>49</v>
      </c>
      <c r="C42" s="279"/>
      <c r="D42" s="74">
        <f>'Pesq Peças'!V88</f>
        <v>840.78</v>
      </c>
      <c r="E42" s="111">
        <v>1</v>
      </c>
      <c r="F42" s="270" t="s">
        <v>101</v>
      </c>
      <c r="G42" s="271"/>
      <c r="H42" s="112">
        <f>'Pesq Peças'!V94</f>
        <v>769.87</v>
      </c>
    </row>
    <row r="43" spans="1:8" ht="18" customHeight="1" thickBot="1" x14ac:dyDescent="0.35">
      <c r="A43" s="55">
        <f t="shared" si="4"/>
        <v>3</v>
      </c>
      <c r="B43" s="278" t="s">
        <v>107</v>
      </c>
      <c r="C43" s="279"/>
      <c r="D43" s="74">
        <f>'Pesq Peças'!V89</f>
        <v>122.1</v>
      </c>
      <c r="E43" s="8">
        <f>E42+1</f>
        <v>2</v>
      </c>
      <c r="F43" s="280" t="s">
        <v>102</v>
      </c>
      <c r="G43" s="281"/>
      <c r="H43" s="74">
        <f>'Pesq Peças'!V95</f>
        <v>816</v>
      </c>
    </row>
    <row r="44" spans="1:8" ht="18" customHeight="1" thickBot="1" x14ac:dyDescent="0.35">
      <c r="A44" s="55">
        <f t="shared" si="4"/>
        <v>4</v>
      </c>
      <c r="B44" s="278" t="s">
        <v>108</v>
      </c>
      <c r="C44" s="279"/>
      <c r="D44" s="74">
        <f>'Pesq Peças'!V90</f>
        <v>157.77000000000001</v>
      </c>
      <c r="E44" s="55">
        <f>E43+1</f>
        <v>3</v>
      </c>
      <c r="F44" s="278" t="s">
        <v>103</v>
      </c>
      <c r="G44" s="279"/>
      <c r="H44" s="74">
        <f>'Pesq Peças'!V96</f>
        <v>443.6</v>
      </c>
    </row>
    <row r="45" spans="1:8" ht="18" customHeight="1" thickBot="1" x14ac:dyDescent="0.35">
      <c r="A45" s="8">
        <f t="shared" si="4"/>
        <v>5</v>
      </c>
      <c r="B45" s="278" t="s">
        <v>109</v>
      </c>
      <c r="C45" s="279"/>
      <c r="D45" s="74">
        <f>'Pesq Peças'!V91</f>
        <v>118.82</v>
      </c>
      <c r="E45" s="8">
        <f>E44+1</f>
        <v>4</v>
      </c>
      <c r="F45" s="272" t="s">
        <v>104</v>
      </c>
      <c r="G45" s="273"/>
      <c r="H45" s="74">
        <f>'Pesq Peças'!V97</f>
        <v>118.5</v>
      </c>
    </row>
    <row r="46" spans="1:8" ht="18" customHeight="1" thickBot="1" x14ac:dyDescent="0.35">
      <c r="A46" s="8">
        <f t="shared" si="4"/>
        <v>6</v>
      </c>
      <c r="B46" s="278" t="s">
        <v>110</v>
      </c>
      <c r="C46" s="279"/>
      <c r="D46" s="74">
        <f>'Pesq Peças'!V92</f>
        <v>1880.46</v>
      </c>
      <c r="E46" s="8">
        <f>E45+1</f>
        <v>5</v>
      </c>
      <c r="F46" s="272" t="s">
        <v>105</v>
      </c>
      <c r="G46" s="273"/>
      <c r="H46" s="74">
        <f>'Pesq Peças'!V98</f>
        <v>2964.1</v>
      </c>
    </row>
    <row r="47" spans="1:8" ht="18" customHeight="1" thickBot="1" x14ac:dyDescent="0.35">
      <c r="A47" s="8">
        <f t="shared" si="4"/>
        <v>7</v>
      </c>
      <c r="B47" s="278" t="s">
        <v>111</v>
      </c>
      <c r="C47" s="279"/>
      <c r="D47" s="74">
        <f>'Pesq Peças'!V93</f>
        <v>2468.9499999999998</v>
      </c>
      <c r="E47" s="286" t="s">
        <v>273</v>
      </c>
      <c r="F47" s="287"/>
      <c r="G47" s="288"/>
      <c r="H47" s="61">
        <f>SUM(D41:D47)+SUM(H42:H46)</f>
        <v>11159.949999999999</v>
      </c>
    </row>
    <row r="48" spans="1:8" ht="18" customHeight="1" thickBot="1" x14ac:dyDescent="0.35"/>
    <row r="49" spans="1:9" ht="15" thickBot="1" x14ac:dyDescent="0.35">
      <c r="A49" s="164" t="s">
        <v>335</v>
      </c>
      <c r="B49" s="165"/>
      <c r="C49" s="165"/>
      <c r="D49" s="165"/>
      <c r="E49" s="165"/>
      <c r="F49" s="165"/>
      <c r="G49" s="165"/>
      <c r="H49" s="166"/>
      <c r="I49" s="120"/>
    </row>
    <row r="50" spans="1:9" ht="15" thickBot="1" x14ac:dyDescent="0.35">
      <c r="A50" s="167" t="s">
        <v>253</v>
      </c>
      <c r="B50" s="168"/>
      <c r="C50" s="168"/>
      <c r="D50" s="168"/>
      <c r="E50" s="168"/>
      <c r="F50" s="168"/>
      <c r="G50" s="168"/>
      <c r="H50" s="169"/>
      <c r="I50" s="120"/>
    </row>
    <row r="51" spans="1:9" ht="15" thickBot="1" x14ac:dyDescent="0.35">
      <c r="A51" s="203" t="s">
        <v>258</v>
      </c>
      <c r="B51" s="204"/>
      <c r="C51" s="204"/>
      <c r="D51" s="204"/>
      <c r="E51" s="171"/>
      <c r="F51" s="171"/>
      <c r="G51" s="171"/>
      <c r="H51" s="205"/>
      <c r="I51" s="120"/>
    </row>
    <row r="52" spans="1:9" ht="15" thickBot="1" x14ac:dyDescent="0.35">
      <c r="A52" s="62" t="s">
        <v>25</v>
      </c>
      <c r="B52" s="266" t="s">
        <v>28</v>
      </c>
      <c r="C52" s="267"/>
      <c r="D52" s="53" t="s">
        <v>241</v>
      </c>
      <c r="E52" s="52" t="s">
        <v>25</v>
      </c>
      <c r="F52" s="266" t="s">
        <v>28</v>
      </c>
      <c r="G52" s="267"/>
      <c r="H52" s="54" t="s">
        <v>241</v>
      </c>
      <c r="I52" s="120"/>
    </row>
    <row r="53" spans="1:9" ht="18" customHeight="1" thickBot="1" x14ac:dyDescent="0.35">
      <c r="A53" s="63">
        <v>1</v>
      </c>
      <c r="B53" s="272" t="s">
        <v>85</v>
      </c>
      <c r="C53" s="273"/>
      <c r="D53" s="74">
        <f>'Pesq Peças'!V65</f>
        <v>26</v>
      </c>
      <c r="H53" s="64"/>
      <c r="I53" s="120"/>
    </row>
    <row r="54" spans="1:9" ht="27.6" customHeight="1" thickBot="1" x14ac:dyDescent="0.35">
      <c r="A54" s="63">
        <f t="shared" ref="A54:A60" si="5">A53+1</f>
        <v>2</v>
      </c>
      <c r="B54" s="272" t="s">
        <v>86</v>
      </c>
      <c r="C54" s="273"/>
      <c r="D54" s="74">
        <f>'Pesq Peças'!V66</f>
        <v>155.34</v>
      </c>
      <c r="E54" s="8">
        <f>A61+1</f>
        <v>10</v>
      </c>
      <c r="F54" s="272" t="s">
        <v>94</v>
      </c>
      <c r="G54" s="273"/>
      <c r="H54" s="75">
        <f>'Pesq Peças'!V74</f>
        <v>852.15</v>
      </c>
      <c r="I54" s="120"/>
    </row>
    <row r="55" spans="1:9" ht="18" customHeight="1" thickBot="1" x14ac:dyDescent="0.35">
      <c r="A55" s="63">
        <f t="shared" si="5"/>
        <v>3</v>
      </c>
      <c r="B55" s="272" t="s">
        <v>87</v>
      </c>
      <c r="C55" s="273"/>
      <c r="D55" s="74">
        <f>'Pesq Peças'!V67</f>
        <v>155.25</v>
      </c>
      <c r="E55" s="8">
        <f t="shared" ref="E55:E60" si="6">E54+1</f>
        <v>11</v>
      </c>
      <c r="F55" s="272" t="s">
        <v>95</v>
      </c>
      <c r="G55" s="273"/>
      <c r="H55" s="75">
        <f>'Pesq Peças'!V75</f>
        <v>768.44</v>
      </c>
      <c r="I55" s="120"/>
    </row>
    <row r="56" spans="1:9" ht="18" customHeight="1" thickBot="1" x14ac:dyDescent="0.35">
      <c r="A56" s="63">
        <f t="shared" si="5"/>
        <v>4</v>
      </c>
      <c r="B56" s="272" t="s">
        <v>88</v>
      </c>
      <c r="C56" s="273"/>
      <c r="D56" s="74">
        <f>'Pesq Peças'!V68</f>
        <v>97.1</v>
      </c>
      <c r="E56" s="8">
        <f t="shared" si="6"/>
        <v>12</v>
      </c>
      <c r="F56" s="272" t="s">
        <v>96</v>
      </c>
      <c r="G56" s="273"/>
      <c r="H56" s="75">
        <f>'Pesq Peças'!V76</f>
        <v>100.05</v>
      </c>
      <c r="I56" s="120"/>
    </row>
    <row r="57" spans="1:9" ht="18" customHeight="1" thickBot="1" x14ac:dyDescent="0.35">
      <c r="A57" s="63">
        <f t="shared" si="5"/>
        <v>5</v>
      </c>
      <c r="B57" s="272" t="s">
        <v>89</v>
      </c>
      <c r="C57" s="273"/>
      <c r="D57" s="74">
        <f>'Pesq Peças'!V69</f>
        <v>73.28</v>
      </c>
      <c r="E57" s="8">
        <f t="shared" si="6"/>
        <v>13</v>
      </c>
      <c r="F57" s="272" t="s">
        <v>97</v>
      </c>
      <c r="G57" s="273"/>
      <c r="H57" s="75">
        <f>'Pesq Peças'!V77</f>
        <v>30.2</v>
      </c>
      <c r="I57" s="120"/>
    </row>
    <row r="58" spans="1:9" ht="18" customHeight="1" thickBot="1" x14ac:dyDescent="0.35">
      <c r="A58" s="63">
        <f t="shared" si="5"/>
        <v>6</v>
      </c>
      <c r="B58" s="272" t="s">
        <v>90</v>
      </c>
      <c r="C58" s="273"/>
      <c r="D58" s="74">
        <f>'Pesq Peças'!V70</f>
        <v>129</v>
      </c>
      <c r="E58" s="8">
        <f t="shared" si="6"/>
        <v>14</v>
      </c>
      <c r="F58" s="272" t="s">
        <v>98</v>
      </c>
      <c r="G58" s="273"/>
      <c r="H58" s="75">
        <f>'Pesq Peças'!V78</f>
        <v>57.85</v>
      </c>
      <c r="I58" s="120"/>
    </row>
    <row r="59" spans="1:9" ht="18" customHeight="1" thickBot="1" x14ac:dyDescent="0.35">
      <c r="A59" s="63">
        <f t="shared" si="5"/>
        <v>7</v>
      </c>
      <c r="B59" s="272" t="s">
        <v>91</v>
      </c>
      <c r="C59" s="273"/>
      <c r="D59" s="74">
        <f>'Pesq Peças'!V71</f>
        <v>117.58</v>
      </c>
      <c r="E59" s="8">
        <f t="shared" si="6"/>
        <v>15</v>
      </c>
      <c r="F59" s="272" t="s">
        <v>99</v>
      </c>
      <c r="G59" s="273"/>
      <c r="H59" s="75">
        <f>'Pesq Peças'!V79</f>
        <v>3523</v>
      </c>
      <c r="I59" s="120"/>
    </row>
    <row r="60" spans="1:9" ht="18" customHeight="1" thickBot="1" x14ac:dyDescent="0.35">
      <c r="A60" s="63">
        <f t="shared" si="5"/>
        <v>8</v>
      </c>
      <c r="B60" s="272" t="s">
        <v>92</v>
      </c>
      <c r="C60" s="273"/>
      <c r="D60" s="74">
        <f>'Pesq Peças'!V72</f>
        <v>1057.1600000000001</v>
      </c>
      <c r="E60" s="8">
        <f t="shared" si="6"/>
        <v>16</v>
      </c>
      <c r="F60" s="272" t="s">
        <v>100</v>
      </c>
      <c r="G60" s="273"/>
      <c r="H60" s="75">
        <f>'Pesq Peças'!V80</f>
        <v>4550.62</v>
      </c>
      <c r="I60" s="120"/>
    </row>
    <row r="61" spans="1:9" ht="15" thickBot="1" x14ac:dyDescent="0.35">
      <c r="A61" s="65">
        <f>A60+1</f>
        <v>9</v>
      </c>
      <c r="B61" s="274" t="s">
        <v>93</v>
      </c>
      <c r="C61" s="275"/>
      <c r="D61" s="76">
        <f>'Pesq Peças'!V73</f>
        <v>1057.45</v>
      </c>
      <c r="E61" s="282" t="s">
        <v>273</v>
      </c>
      <c r="F61" s="283"/>
      <c r="G61" s="284"/>
      <c r="H61" s="81">
        <f>SUM(D53:D61)+SUM(H54:H60)</f>
        <v>12750.470000000001</v>
      </c>
      <c r="I61" s="120"/>
    </row>
    <row r="62" spans="1:9" ht="15" thickBot="1" x14ac:dyDescent="0.35"/>
    <row r="63" spans="1:9" ht="15" thickBot="1" x14ac:dyDescent="0.35">
      <c r="A63" s="164" t="s">
        <v>336</v>
      </c>
      <c r="B63" s="165"/>
      <c r="C63" s="165"/>
      <c r="D63" s="165"/>
      <c r="E63" s="165"/>
      <c r="F63" s="165"/>
      <c r="G63" s="165"/>
      <c r="H63" s="166"/>
    </row>
    <row r="64" spans="1:9" ht="15" thickBot="1" x14ac:dyDescent="0.35">
      <c r="A64" s="167" t="s">
        <v>253</v>
      </c>
      <c r="B64" s="168"/>
      <c r="C64" s="168"/>
      <c r="D64" s="168"/>
      <c r="E64" s="168"/>
      <c r="F64" s="168"/>
      <c r="G64" s="168"/>
      <c r="H64" s="169"/>
    </row>
    <row r="65" spans="1:8" ht="15" thickBot="1" x14ac:dyDescent="0.35">
      <c r="A65" s="203" t="s">
        <v>262</v>
      </c>
      <c r="B65" s="204"/>
      <c r="C65" s="204"/>
      <c r="D65" s="204"/>
      <c r="E65" s="171"/>
      <c r="F65" s="171"/>
      <c r="G65" s="171"/>
      <c r="H65" s="205"/>
    </row>
    <row r="66" spans="1:8" ht="15" thickBot="1" x14ac:dyDescent="0.35">
      <c r="A66" s="62" t="s">
        <v>25</v>
      </c>
      <c r="B66" s="266" t="s">
        <v>28</v>
      </c>
      <c r="C66" s="267"/>
      <c r="D66" s="53" t="s">
        <v>241</v>
      </c>
      <c r="E66" s="52" t="s">
        <v>25</v>
      </c>
      <c r="F66" s="266" t="s">
        <v>28</v>
      </c>
      <c r="G66" s="267"/>
      <c r="H66" s="54" t="s">
        <v>241</v>
      </c>
    </row>
    <row r="67" spans="1:8" ht="15" thickBot="1" x14ac:dyDescent="0.35">
      <c r="A67" s="63">
        <v>1</v>
      </c>
      <c r="B67" s="278" t="s">
        <v>126</v>
      </c>
      <c r="C67" s="279"/>
      <c r="D67" s="74">
        <f>'Pesq Peças'!V105</f>
        <v>82.05</v>
      </c>
      <c r="H67" s="64"/>
    </row>
    <row r="68" spans="1:8" ht="15" thickBot="1" x14ac:dyDescent="0.35">
      <c r="A68" s="63">
        <f>A67+1</f>
        <v>2</v>
      </c>
      <c r="B68" s="278" t="s">
        <v>127</v>
      </c>
      <c r="C68" s="279"/>
      <c r="D68" s="74">
        <f>'Pesq Peças'!V106</f>
        <v>27.5</v>
      </c>
      <c r="E68" s="8">
        <f>A73+1</f>
        <v>8</v>
      </c>
      <c r="F68" s="278" t="s">
        <v>124</v>
      </c>
      <c r="G68" s="279"/>
      <c r="H68" s="75">
        <f>'Pesq Peças'!V112</f>
        <v>114.2</v>
      </c>
    </row>
    <row r="69" spans="1:8" ht="15" thickBot="1" x14ac:dyDescent="0.35">
      <c r="A69" s="63">
        <f t="shared" ref="A69:A72" si="7">A68+1</f>
        <v>3</v>
      </c>
      <c r="B69" s="278" t="s">
        <v>123</v>
      </c>
      <c r="C69" s="279"/>
      <c r="D69" s="74">
        <f>'Pesq Peças'!V107</f>
        <v>43.7</v>
      </c>
      <c r="E69" s="8">
        <f>E68+1</f>
        <v>9</v>
      </c>
      <c r="F69" s="278" t="s">
        <v>51</v>
      </c>
      <c r="G69" s="279"/>
      <c r="H69" s="75">
        <f>'Pesq Peças'!V113</f>
        <v>76.5</v>
      </c>
    </row>
    <row r="70" spans="1:8" ht="15" thickBot="1" x14ac:dyDescent="0.35">
      <c r="A70" s="63">
        <f t="shared" si="7"/>
        <v>4</v>
      </c>
      <c r="B70" s="278" t="s">
        <v>128</v>
      </c>
      <c r="C70" s="279"/>
      <c r="D70" s="74">
        <f>'Pesq Peças'!V108</f>
        <v>19.309999999999999</v>
      </c>
      <c r="E70" s="8">
        <f>E69+1</f>
        <v>10</v>
      </c>
      <c r="F70" s="278" t="s">
        <v>132</v>
      </c>
      <c r="G70" s="279"/>
      <c r="H70" s="75">
        <f>'Pesq Peças'!V114</f>
        <v>23.75</v>
      </c>
    </row>
    <row r="71" spans="1:8" ht="15" thickBot="1" x14ac:dyDescent="0.35">
      <c r="A71" s="63">
        <f t="shared" si="7"/>
        <v>5</v>
      </c>
      <c r="B71" s="278" t="s">
        <v>129</v>
      </c>
      <c r="C71" s="279"/>
      <c r="D71" s="74">
        <f>'Pesq Peças'!V109</f>
        <v>41.38</v>
      </c>
      <c r="E71" s="8">
        <f>E70+1</f>
        <v>11</v>
      </c>
      <c r="F71" s="278" t="s">
        <v>133</v>
      </c>
      <c r="G71" s="279"/>
      <c r="H71" s="75">
        <f>'Pesq Peças'!V115</f>
        <v>15.55</v>
      </c>
    </row>
    <row r="72" spans="1:8" ht="15" thickBot="1" x14ac:dyDescent="0.35">
      <c r="A72" s="63">
        <f t="shared" si="7"/>
        <v>6</v>
      </c>
      <c r="B72" s="278" t="s">
        <v>130</v>
      </c>
      <c r="C72" s="279"/>
      <c r="D72" s="74">
        <f>'Pesq Peças'!V110</f>
        <v>91.45</v>
      </c>
      <c r="E72" s="8">
        <f>E71+1</f>
        <v>12</v>
      </c>
      <c r="F72" s="278" t="s">
        <v>125</v>
      </c>
      <c r="G72" s="279"/>
      <c r="H72" s="75">
        <f>'Pesq Peças'!V116</f>
        <v>366.49</v>
      </c>
    </row>
    <row r="73" spans="1:8" ht="15" thickBot="1" x14ac:dyDescent="0.35">
      <c r="A73" s="65">
        <f>A72+1</f>
        <v>7</v>
      </c>
      <c r="B73" s="278" t="s">
        <v>131</v>
      </c>
      <c r="C73" s="279"/>
      <c r="D73" s="76">
        <f>'Pesq Peças'!V111</f>
        <v>189.45</v>
      </c>
      <c r="E73" s="282" t="s">
        <v>273</v>
      </c>
      <c r="F73" s="283"/>
      <c r="G73" s="284"/>
      <c r="H73" s="61">
        <f>SUM(D67:D73)+SUM(H68:H72)</f>
        <v>1091.33</v>
      </c>
    </row>
    <row r="74" spans="1:8" ht="15" thickBot="1" x14ac:dyDescent="0.35"/>
    <row r="75" spans="1:8" ht="15" thickBot="1" x14ac:dyDescent="0.35">
      <c r="A75" s="164" t="s">
        <v>337</v>
      </c>
      <c r="B75" s="165"/>
      <c r="C75" s="165"/>
      <c r="D75" s="165"/>
      <c r="E75" s="165"/>
      <c r="F75" s="165"/>
      <c r="G75" s="165"/>
      <c r="H75" s="166"/>
    </row>
    <row r="76" spans="1:8" ht="15" thickBot="1" x14ac:dyDescent="0.35">
      <c r="A76" s="167" t="s">
        <v>253</v>
      </c>
      <c r="B76" s="168"/>
      <c r="C76" s="168"/>
      <c r="D76" s="168"/>
      <c r="E76" s="168"/>
      <c r="F76" s="168"/>
      <c r="G76" s="168"/>
      <c r="H76" s="169"/>
    </row>
    <row r="77" spans="1:8" ht="15" thickBot="1" x14ac:dyDescent="0.35">
      <c r="A77" s="203" t="s">
        <v>261</v>
      </c>
      <c r="B77" s="204"/>
      <c r="C77" s="204"/>
      <c r="D77" s="204"/>
      <c r="E77" s="171"/>
      <c r="F77" s="171"/>
      <c r="G77" s="171"/>
      <c r="H77" s="205"/>
    </row>
    <row r="78" spans="1:8" ht="15" thickBot="1" x14ac:dyDescent="0.35">
      <c r="A78" s="62" t="s">
        <v>25</v>
      </c>
      <c r="B78" s="266" t="s">
        <v>28</v>
      </c>
      <c r="C78" s="267"/>
      <c r="D78" s="53" t="s">
        <v>241</v>
      </c>
      <c r="E78" s="52" t="s">
        <v>25</v>
      </c>
      <c r="F78" s="266" t="s">
        <v>28</v>
      </c>
      <c r="G78" s="267"/>
      <c r="H78" s="54" t="s">
        <v>241</v>
      </c>
    </row>
    <row r="79" spans="1:8" ht="15" thickBot="1" x14ac:dyDescent="0.35">
      <c r="A79" s="63">
        <v>1</v>
      </c>
      <c r="B79" s="278" t="s">
        <v>116</v>
      </c>
      <c r="C79" s="279"/>
      <c r="D79" s="74">
        <f>'Pesq Peças'!V123</f>
        <v>58.5</v>
      </c>
      <c r="H79" s="64"/>
    </row>
    <row r="80" spans="1:8" ht="15" thickBot="1" x14ac:dyDescent="0.35">
      <c r="A80" s="63">
        <f>A79+1</f>
        <v>2</v>
      </c>
      <c r="B80" s="278" t="s">
        <v>117</v>
      </c>
      <c r="C80" s="279"/>
      <c r="D80" s="74">
        <f>'Pesq Peças'!V124</f>
        <v>99</v>
      </c>
      <c r="E80" s="8">
        <f>A81+1</f>
        <v>4</v>
      </c>
      <c r="F80" s="278" t="s">
        <v>118</v>
      </c>
      <c r="G80" s="279"/>
      <c r="H80" s="75">
        <f>'Pesq Peças'!V126</f>
        <v>179.89</v>
      </c>
    </row>
    <row r="81" spans="1:8" ht="15" thickBot="1" x14ac:dyDescent="0.35">
      <c r="A81" s="65">
        <f>A80+1</f>
        <v>3</v>
      </c>
      <c r="B81" s="278" t="s">
        <v>49</v>
      </c>
      <c r="C81" s="279"/>
      <c r="D81" s="76">
        <f>'Pesq Peças'!V125</f>
        <v>128.94999999999999</v>
      </c>
      <c r="E81" s="282" t="s">
        <v>273</v>
      </c>
      <c r="F81" s="283"/>
      <c r="G81" s="284"/>
      <c r="H81" s="61">
        <f>SUM(D79:D81)+H80</f>
        <v>466.34</v>
      </c>
    </row>
  </sheetData>
  <sheetProtection algorithmName="SHA-512" hashValue="s3fBHw0UhX65kDoKZsv+Ywajhkp/+ovlq5aZyH3dp+UQoKi4E8dSXmU1Gn2bH1ePuj/6rn8ei7l8Uk6Y8z2d6w==" saltValue="pXzLTcH3so5F0FGOt3zdOQ==" spinCount="100000" sheet="1" selectLockedCells="1"/>
  <mergeCells count="128">
    <mergeCell ref="G1:H1"/>
    <mergeCell ref="A1:F1"/>
    <mergeCell ref="E16:G16"/>
    <mergeCell ref="E35:G35"/>
    <mergeCell ref="E61:G61"/>
    <mergeCell ref="E47:G47"/>
    <mergeCell ref="B72:C72"/>
    <mergeCell ref="F68:G68"/>
    <mergeCell ref="F69:G69"/>
    <mergeCell ref="F70:G70"/>
    <mergeCell ref="F71:G71"/>
    <mergeCell ref="F72:G72"/>
    <mergeCell ref="B67:C67"/>
    <mergeCell ref="B42:C42"/>
    <mergeCell ref="B46:C46"/>
    <mergeCell ref="B43:C43"/>
    <mergeCell ref="B47:C47"/>
    <mergeCell ref="B59:C59"/>
    <mergeCell ref="B41:C41"/>
    <mergeCell ref="B44:C44"/>
    <mergeCell ref="B45:C45"/>
    <mergeCell ref="A37:H37"/>
    <mergeCell ref="A38:H38"/>
    <mergeCell ref="A39:H39"/>
    <mergeCell ref="B73:C73"/>
    <mergeCell ref="B68:C68"/>
    <mergeCell ref="B69:C69"/>
    <mergeCell ref="B70:C70"/>
    <mergeCell ref="B71:C71"/>
    <mergeCell ref="E73:G73"/>
    <mergeCell ref="A63:H63"/>
    <mergeCell ref="A64:H64"/>
    <mergeCell ref="B66:C66"/>
    <mergeCell ref="F66:G66"/>
    <mergeCell ref="A65:H65"/>
    <mergeCell ref="B80:C80"/>
    <mergeCell ref="F80:G80"/>
    <mergeCell ref="E81:G81"/>
    <mergeCell ref="A75:H75"/>
    <mergeCell ref="A76:H76"/>
    <mergeCell ref="A77:H77"/>
    <mergeCell ref="B78:C78"/>
    <mergeCell ref="F78:G78"/>
    <mergeCell ref="B79:C79"/>
    <mergeCell ref="B81:C81"/>
    <mergeCell ref="F57:G57"/>
    <mergeCell ref="B54:C54"/>
    <mergeCell ref="B55:C55"/>
    <mergeCell ref="B56:C56"/>
    <mergeCell ref="B57:C57"/>
    <mergeCell ref="F44:G44"/>
    <mergeCell ref="F45:G45"/>
    <mergeCell ref="F46:G46"/>
    <mergeCell ref="F42:G42"/>
    <mergeCell ref="F43:G43"/>
    <mergeCell ref="F58:G58"/>
    <mergeCell ref="F59:G59"/>
    <mergeCell ref="F60:G60"/>
    <mergeCell ref="B60:C60"/>
    <mergeCell ref="B58:C58"/>
    <mergeCell ref="B61:C61"/>
    <mergeCell ref="B32:C32"/>
    <mergeCell ref="B33:C33"/>
    <mergeCell ref="B34:C34"/>
    <mergeCell ref="A49:H49"/>
    <mergeCell ref="A50:H50"/>
    <mergeCell ref="A51:H51"/>
    <mergeCell ref="B52:C52"/>
    <mergeCell ref="F52:G52"/>
    <mergeCell ref="B53:C53"/>
    <mergeCell ref="F32:G32"/>
    <mergeCell ref="F33:G33"/>
    <mergeCell ref="F34:G34"/>
    <mergeCell ref="B35:C35"/>
    <mergeCell ref="B40:C40"/>
    <mergeCell ref="F40:G40"/>
    <mergeCell ref="F54:G54"/>
    <mergeCell ref="F55:G55"/>
    <mergeCell ref="F56:G56"/>
    <mergeCell ref="B26:C26"/>
    <mergeCell ref="B27:C27"/>
    <mergeCell ref="B28:C28"/>
    <mergeCell ref="B29:C29"/>
    <mergeCell ref="B30:C30"/>
    <mergeCell ref="B31:C31"/>
    <mergeCell ref="A18:H18"/>
    <mergeCell ref="A19:H19"/>
    <mergeCell ref="A20:H20"/>
    <mergeCell ref="F21:G21"/>
    <mergeCell ref="B25:C25"/>
    <mergeCell ref="F24:G24"/>
    <mergeCell ref="F25:G25"/>
    <mergeCell ref="F26:G26"/>
    <mergeCell ref="F27:G27"/>
    <mergeCell ref="F28:G28"/>
    <mergeCell ref="F29:G29"/>
    <mergeCell ref="F30:G30"/>
    <mergeCell ref="F31:G31"/>
    <mergeCell ref="F15:G15"/>
    <mergeCell ref="B24:C24"/>
    <mergeCell ref="F6:G6"/>
    <mergeCell ref="F7:G7"/>
    <mergeCell ref="F8:G8"/>
    <mergeCell ref="F9:G9"/>
    <mergeCell ref="B21:C21"/>
    <mergeCell ref="B22:C22"/>
    <mergeCell ref="B23:C23"/>
    <mergeCell ref="B13:C13"/>
    <mergeCell ref="B14:C14"/>
    <mergeCell ref="B15:C15"/>
    <mergeCell ref="B16:C16"/>
    <mergeCell ref="B7:C7"/>
    <mergeCell ref="B8:C8"/>
    <mergeCell ref="B9:C9"/>
    <mergeCell ref="B10:C10"/>
    <mergeCell ref="B11:C11"/>
    <mergeCell ref="B12:C12"/>
    <mergeCell ref="F22:G22"/>
    <mergeCell ref="F23:G23"/>
    <mergeCell ref="A3:H3"/>
    <mergeCell ref="A4:H4"/>
    <mergeCell ref="A5:H5"/>
    <mergeCell ref="B6:C6"/>
    <mergeCell ref="F10:G10"/>
    <mergeCell ref="F11:G11"/>
    <mergeCell ref="F12:G12"/>
    <mergeCell ref="F13:G13"/>
    <mergeCell ref="F14:G14"/>
  </mergeCells>
  <pageMargins left="0.25" right="0.25" top="0.75" bottom="0.75" header="0.3" footer="0.3"/>
  <pageSetup paperSize="9" scale="76" fitToHeight="0" orientation="portrait" r:id="rId1"/>
  <ignoredErrors>
    <ignoredError sqref="H8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78923-5A0B-4988-9BDA-AA1263352070}">
  <sheetPr>
    <pageSetUpPr fitToPage="1"/>
  </sheetPr>
  <dimension ref="A1:H41"/>
  <sheetViews>
    <sheetView topLeftCell="A12" workbookViewId="0">
      <selection activeCell="H10" sqref="H10"/>
    </sheetView>
  </sheetViews>
  <sheetFormatPr defaultRowHeight="14.4" x14ac:dyDescent="0.3"/>
  <cols>
    <col min="1" max="1" width="5.5546875" customWidth="1"/>
    <col min="2" max="2" width="30.44140625" customWidth="1"/>
    <col min="3" max="3" width="13.88671875" customWidth="1"/>
    <col min="4" max="4" width="18" customWidth="1"/>
    <col min="6" max="6" width="11.88671875" customWidth="1"/>
    <col min="7" max="7" width="22.5546875" customWidth="1"/>
    <col min="8" max="8" width="19.21875" customWidth="1"/>
  </cols>
  <sheetData>
    <row r="1" spans="1:8" ht="15" thickBot="1" x14ac:dyDescent="0.35">
      <c r="A1" s="257" t="s">
        <v>338</v>
      </c>
      <c r="B1" s="258"/>
      <c r="C1" s="258"/>
      <c r="D1" s="258"/>
      <c r="E1" s="258"/>
      <c r="F1" s="259"/>
      <c r="G1" s="260">
        <f>H19+H29</f>
        <v>1305.56</v>
      </c>
      <c r="H1" s="285"/>
    </row>
    <row r="2" spans="1:8" ht="15" thickBot="1" x14ac:dyDescent="0.35"/>
    <row r="3" spans="1:8" ht="15" thickBot="1" x14ac:dyDescent="0.35">
      <c r="A3" s="164" t="s">
        <v>339</v>
      </c>
      <c r="B3" s="165"/>
      <c r="C3" s="165"/>
      <c r="D3" s="165"/>
      <c r="E3" s="165"/>
      <c r="F3" s="165"/>
      <c r="G3" s="165"/>
      <c r="H3" s="166"/>
    </row>
    <row r="4" spans="1:8" ht="15" thickBot="1" x14ac:dyDescent="0.35">
      <c r="A4" s="167" t="s">
        <v>253</v>
      </c>
      <c r="B4" s="168"/>
      <c r="C4" s="168"/>
      <c r="D4" s="168"/>
      <c r="E4" s="168"/>
      <c r="F4" s="168"/>
      <c r="G4" s="168"/>
      <c r="H4" s="169"/>
    </row>
    <row r="5" spans="1:8" ht="15" thickBot="1" x14ac:dyDescent="0.35">
      <c r="A5" s="170" t="s">
        <v>317</v>
      </c>
      <c r="B5" s="204"/>
      <c r="C5" s="204"/>
      <c r="D5" s="204"/>
      <c r="E5" s="171"/>
      <c r="F5" s="171"/>
      <c r="G5" s="171"/>
      <c r="H5" s="213"/>
    </row>
    <row r="6" spans="1:8" ht="15" thickBot="1" x14ac:dyDescent="0.35">
      <c r="A6" s="52" t="s">
        <v>25</v>
      </c>
      <c r="B6" s="266" t="s">
        <v>28</v>
      </c>
      <c r="C6" s="267"/>
      <c r="D6" s="53" t="s">
        <v>241</v>
      </c>
      <c r="E6" s="52" t="s">
        <v>25</v>
      </c>
      <c r="F6" s="266" t="s">
        <v>28</v>
      </c>
      <c r="G6" s="267"/>
      <c r="H6" s="54" t="s">
        <v>241</v>
      </c>
    </row>
    <row r="7" spans="1:8" ht="24.9" customHeight="1" thickBot="1" x14ac:dyDescent="0.35">
      <c r="A7" s="8">
        <v>1</v>
      </c>
      <c r="B7" s="270" t="s">
        <v>3</v>
      </c>
      <c r="C7" s="271"/>
      <c r="D7" s="74">
        <f>'Pesq Mat. sólidos-fluidos'!X6</f>
        <v>17.829999999999998</v>
      </c>
      <c r="E7" s="8">
        <f>A19+1</f>
        <v>14</v>
      </c>
      <c r="F7" s="270" t="s">
        <v>16</v>
      </c>
      <c r="G7" s="271"/>
      <c r="H7" s="74">
        <f>'Pesq Mat. sólidos-fluidos'!X19</f>
        <v>7.9</v>
      </c>
    </row>
    <row r="8" spans="1:8" ht="24.9" customHeight="1" thickBot="1" x14ac:dyDescent="0.35">
      <c r="A8" s="8">
        <f t="shared" ref="A8:A19" si="0">A7+1</f>
        <v>2</v>
      </c>
      <c r="B8" s="270" t="s">
        <v>4</v>
      </c>
      <c r="C8" s="271"/>
      <c r="D8" s="74">
        <f>'Pesq Mat. sólidos-fluidos'!X7</f>
        <v>29.9</v>
      </c>
      <c r="E8" s="8">
        <f t="shared" ref="E8:E18" si="1">E7+1</f>
        <v>15</v>
      </c>
      <c r="F8" s="270" t="s">
        <v>17</v>
      </c>
      <c r="G8" s="271"/>
      <c r="H8" s="74">
        <f>'Pesq Mat. sólidos-fluidos'!X20</f>
        <v>6.88</v>
      </c>
    </row>
    <row r="9" spans="1:8" ht="24.9" customHeight="1" thickBot="1" x14ac:dyDescent="0.35">
      <c r="A9" s="8">
        <f t="shared" si="0"/>
        <v>3</v>
      </c>
      <c r="B9" s="270" t="s">
        <v>5</v>
      </c>
      <c r="C9" s="271"/>
      <c r="D9" s="74">
        <f>'Pesq Mat. sólidos-fluidos'!X8</f>
        <v>44.7</v>
      </c>
      <c r="E9" s="8">
        <f t="shared" si="1"/>
        <v>16</v>
      </c>
      <c r="F9" s="270" t="s">
        <v>18</v>
      </c>
      <c r="G9" s="271"/>
      <c r="H9" s="74">
        <f>'Pesq Mat. sólidos-fluidos'!X21</f>
        <v>10.8</v>
      </c>
    </row>
    <row r="10" spans="1:8" ht="24.9" customHeight="1" thickBot="1" x14ac:dyDescent="0.35">
      <c r="A10" s="8">
        <f t="shared" si="0"/>
        <v>4</v>
      </c>
      <c r="B10" s="270" t="s">
        <v>6</v>
      </c>
      <c r="C10" s="271"/>
      <c r="D10" s="74">
        <f>'Pesq Mat. sólidos-fluidos'!X9</f>
        <v>60.71</v>
      </c>
      <c r="E10" s="8">
        <f t="shared" si="1"/>
        <v>17</v>
      </c>
      <c r="F10" s="270" t="s">
        <v>19</v>
      </c>
      <c r="G10" s="271"/>
      <c r="H10" s="74">
        <f>'Pesq Mat. sólidos-fluidos'!X22</f>
        <v>13.88</v>
      </c>
    </row>
    <row r="11" spans="1:8" ht="24.9" customHeight="1" thickBot="1" x14ac:dyDescent="0.35">
      <c r="A11" s="8">
        <f t="shared" si="0"/>
        <v>5</v>
      </c>
      <c r="B11" s="270" t="s">
        <v>7</v>
      </c>
      <c r="C11" s="271"/>
      <c r="D11" s="74">
        <f>'Pesq Mat. sólidos-fluidos'!X10</f>
        <v>57.63</v>
      </c>
      <c r="E11" s="8">
        <f t="shared" si="1"/>
        <v>18</v>
      </c>
      <c r="F11" s="270" t="s">
        <v>20</v>
      </c>
      <c r="G11" s="271"/>
      <c r="H11" s="74">
        <f>'Pesq Mat. sólidos-fluidos'!X23</f>
        <v>7.34</v>
      </c>
    </row>
    <row r="12" spans="1:8" ht="39.6" customHeight="1" thickBot="1" x14ac:dyDescent="0.35">
      <c r="A12" s="8">
        <f t="shared" si="0"/>
        <v>6</v>
      </c>
      <c r="B12" s="270" t="s">
        <v>8</v>
      </c>
      <c r="C12" s="271"/>
      <c r="D12" s="74">
        <f>'Pesq Mat. sólidos-fluidos'!X11</f>
        <v>7.84</v>
      </c>
      <c r="E12" s="8">
        <f t="shared" si="1"/>
        <v>19</v>
      </c>
      <c r="F12" s="270" t="s">
        <v>21</v>
      </c>
      <c r="G12" s="271"/>
      <c r="H12" s="74">
        <f>'Pesq Mat. sólidos-fluidos'!X24</f>
        <v>13.84</v>
      </c>
    </row>
    <row r="13" spans="1:8" ht="43.65" customHeight="1" thickBot="1" x14ac:dyDescent="0.35">
      <c r="A13" s="8">
        <f t="shared" si="0"/>
        <v>7</v>
      </c>
      <c r="B13" s="289" t="s">
        <v>9</v>
      </c>
      <c r="C13" s="290"/>
      <c r="D13" s="74">
        <f>'Pesq Mat. sólidos-fluidos'!X12</f>
        <v>9.99</v>
      </c>
      <c r="E13" s="8">
        <f t="shared" si="1"/>
        <v>20</v>
      </c>
      <c r="F13" s="270" t="s">
        <v>22</v>
      </c>
      <c r="G13" s="271"/>
      <c r="H13" s="74">
        <f>'Pesq Mat. sólidos-fluidos'!X25</f>
        <v>19.79</v>
      </c>
    </row>
    <row r="14" spans="1:8" ht="30" customHeight="1" thickBot="1" x14ac:dyDescent="0.35">
      <c r="A14" s="8">
        <f t="shared" si="0"/>
        <v>8</v>
      </c>
      <c r="B14" s="270" t="s">
        <v>10</v>
      </c>
      <c r="C14" s="271"/>
      <c r="D14" s="74">
        <f>'Pesq Mat. sólidos-fluidos'!X13</f>
        <v>9.6</v>
      </c>
      <c r="E14" s="8">
        <f t="shared" si="1"/>
        <v>21</v>
      </c>
      <c r="F14" s="270" t="s">
        <v>23</v>
      </c>
      <c r="G14" s="271"/>
      <c r="H14" s="74">
        <f>'Pesq Mat. sólidos-fluidos'!X26</f>
        <v>16.2</v>
      </c>
    </row>
    <row r="15" spans="1:8" ht="44.4" customHeight="1" thickBot="1" x14ac:dyDescent="0.35">
      <c r="A15" s="8">
        <f t="shared" si="0"/>
        <v>9</v>
      </c>
      <c r="B15" s="270" t="s">
        <v>11</v>
      </c>
      <c r="C15" s="271"/>
      <c r="D15" s="74">
        <f>'Pesq Mat. sólidos-fluidos'!X14</f>
        <v>6.56</v>
      </c>
      <c r="E15" s="8">
        <f t="shared" si="1"/>
        <v>22</v>
      </c>
      <c r="F15" s="270" t="s">
        <v>24</v>
      </c>
      <c r="G15" s="271"/>
      <c r="H15" s="74">
        <f>'Pesq Mat. sólidos-fluidos'!X27</f>
        <v>21.84</v>
      </c>
    </row>
    <row r="16" spans="1:8" ht="39.6" customHeight="1" thickBot="1" x14ac:dyDescent="0.35">
      <c r="A16" s="8">
        <f t="shared" si="0"/>
        <v>10</v>
      </c>
      <c r="B16" s="270" t="s">
        <v>12</v>
      </c>
      <c r="C16" s="271"/>
      <c r="D16" s="74">
        <f>'Pesq Mat. sólidos-fluidos'!X15</f>
        <v>6.8</v>
      </c>
      <c r="E16" s="8">
        <f t="shared" si="1"/>
        <v>23</v>
      </c>
      <c r="F16" s="289" t="s">
        <v>215</v>
      </c>
      <c r="G16" s="290"/>
      <c r="H16" s="74">
        <f>'Pesq Mat. sólidos-fluidos'!X28</f>
        <v>9.17</v>
      </c>
    </row>
    <row r="17" spans="1:8" ht="33.6" customHeight="1" thickBot="1" x14ac:dyDescent="0.35">
      <c r="A17" s="8">
        <f t="shared" si="0"/>
        <v>11</v>
      </c>
      <c r="B17" s="270" t="s">
        <v>13</v>
      </c>
      <c r="C17" s="271"/>
      <c r="D17" s="74">
        <f>'Pesq Mat. sólidos-fluidos'!X16</f>
        <v>9.6</v>
      </c>
      <c r="E17" s="8">
        <f t="shared" si="1"/>
        <v>24</v>
      </c>
      <c r="F17" s="289" t="s">
        <v>213</v>
      </c>
      <c r="G17" s="290"/>
      <c r="H17" s="74">
        <f>'Pesq Mat. sólidos-fluidos'!X29</f>
        <v>9.1999999999999993</v>
      </c>
    </row>
    <row r="18" spans="1:8" ht="30" customHeight="1" thickBot="1" x14ac:dyDescent="0.35">
      <c r="A18" s="8">
        <f t="shared" si="0"/>
        <v>12</v>
      </c>
      <c r="B18" s="270" t="s">
        <v>14</v>
      </c>
      <c r="C18" s="271"/>
      <c r="D18" s="74">
        <f>'Pesq Mat. sólidos-fluidos'!X17</f>
        <v>5.2</v>
      </c>
      <c r="E18" s="8">
        <f t="shared" si="1"/>
        <v>25</v>
      </c>
      <c r="F18" s="270" t="s">
        <v>214</v>
      </c>
      <c r="G18" s="271"/>
      <c r="H18" s="74">
        <f>'Pesq Mat. sólidos-fluidos'!X30</f>
        <v>7.5</v>
      </c>
    </row>
    <row r="19" spans="1:8" ht="24.9" customHeight="1" thickBot="1" x14ac:dyDescent="0.35">
      <c r="A19" s="8">
        <f t="shared" si="0"/>
        <v>13</v>
      </c>
      <c r="B19" s="270" t="s">
        <v>15</v>
      </c>
      <c r="C19" s="271"/>
      <c r="D19" s="74">
        <f>'Pesq Mat. sólidos-fluidos'!X18</f>
        <v>2.81</v>
      </c>
      <c r="E19" s="282" t="s">
        <v>273</v>
      </c>
      <c r="F19" s="283"/>
      <c r="G19" s="284"/>
      <c r="H19" s="61">
        <f>SUM(D7:D19)+SUM(H7:H18)</f>
        <v>413.51</v>
      </c>
    </row>
    <row r="20" spans="1:8" ht="15" customHeight="1" x14ac:dyDescent="0.3"/>
    <row r="21" spans="1:8" ht="15" customHeight="1" thickBot="1" x14ac:dyDescent="0.35"/>
    <row r="22" spans="1:8" ht="15" customHeight="1" thickBot="1" x14ac:dyDescent="0.35">
      <c r="A22" s="164" t="s">
        <v>340</v>
      </c>
      <c r="B22" s="165"/>
      <c r="C22" s="165"/>
      <c r="D22" s="165"/>
      <c r="E22" s="165"/>
      <c r="F22" s="165"/>
      <c r="G22" s="165"/>
      <c r="H22" s="166"/>
    </row>
    <row r="23" spans="1:8" ht="15" customHeight="1" thickBot="1" x14ac:dyDescent="0.35">
      <c r="A23" s="167" t="s">
        <v>253</v>
      </c>
      <c r="B23" s="168"/>
      <c r="C23" s="168"/>
      <c r="D23" s="168"/>
      <c r="E23" s="168"/>
      <c r="F23" s="168"/>
      <c r="G23" s="168"/>
      <c r="H23" s="169"/>
    </row>
    <row r="24" spans="1:8" ht="15" customHeight="1" thickBot="1" x14ac:dyDescent="0.35">
      <c r="A24" s="203" t="s">
        <v>316</v>
      </c>
      <c r="B24" s="204"/>
      <c r="C24" s="204"/>
      <c r="D24" s="204"/>
      <c r="E24" s="171"/>
      <c r="F24" s="171"/>
      <c r="G24" s="171"/>
      <c r="H24" s="205"/>
    </row>
    <row r="25" spans="1:8" ht="15" customHeight="1" thickBot="1" x14ac:dyDescent="0.35">
      <c r="A25" s="62" t="s">
        <v>25</v>
      </c>
      <c r="B25" s="266" t="s">
        <v>28</v>
      </c>
      <c r="C25" s="267"/>
      <c r="D25" s="53" t="s">
        <v>241</v>
      </c>
      <c r="E25" s="52" t="s">
        <v>25</v>
      </c>
      <c r="F25" s="266" t="s">
        <v>28</v>
      </c>
      <c r="G25" s="267"/>
      <c r="H25" s="54" t="s">
        <v>241</v>
      </c>
    </row>
    <row r="26" spans="1:8" ht="15" customHeight="1" thickBot="1" x14ac:dyDescent="0.35">
      <c r="A26" s="63">
        <v>1</v>
      </c>
      <c r="B26" s="270" t="s">
        <v>263</v>
      </c>
      <c r="C26" s="271"/>
      <c r="D26" s="74">
        <f>'Pesq Mat. sólidos-fluidos'!X38</f>
        <v>231.53</v>
      </c>
      <c r="H26" s="64"/>
    </row>
    <row r="27" spans="1:8" ht="15" customHeight="1" thickBot="1" x14ac:dyDescent="0.35">
      <c r="A27" s="63">
        <f>A26+1</f>
        <v>2</v>
      </c>
      <c r="B27" s="270" t="s">
        <v>264</v>
      </c>
      <c r="C27" s="271"/>
      <c r="D27" s="74">
        <f>'Pesq Mat. sólidos-fluidos'!X39</f>
        <v>172.5</v>
      </c>
      <c r="E27" s="55">
        <f>A29+1</f>
        <v>5</v>
      </c>
      <c r="F27" s="278" t="s">
        <v>267</v>
      </c>
      <c r="G27" s="279"/>
      <c r="H27" s="82">
        <f>'Pesq Mat. sólidos-fluidos'!X42</f>
        <v>44.05</v>
      </c>
    </row>
    <row r="28" spans="1:8" ht="15" customHeight="1" thickBot="1" x14ac:dyDescent="0.35">
      <c r="A28" s="63">
        <f>A27+1</f>
        <v>3</v>
      </c>
      <c r="B28" s="270" t="s">
        <v>265</v>
      </c>
      <c r="C28" s="271"/>
      <c r="D28" s="74">
        <f>'Pesq Mat. sólidos-fluidos'!X40</f>
        <v>236.45</v>
      </c>
      <c r="E28" s="8">
        <f>E27+1</f>
        <v>6</v>
      </c>
      <c r="F28" s="270" t="s">
        <v>268</v>
      </c>
      <c r="G28" s="271"/>
      <c r="H28" s="75">
        <f>'Pesq Mat. sólidos-fluidos'!X43</f>
        <v>165.29</v>
      </c>
    </row>
    <row r="29" spans="1:8" ht="15" thickBot="1" x14ac:dyDescent="0.35">
      <c r="A29" s="65">
        <f>A28+1</f>
        <v>4</v>
      </c>
      <c r="B29" s="291" t="s">
        <v>266</v>
      </c>
      <c r="C29" s="292"/>
      <c r="D29" s="76">
        <f>'Pesq Mat. sólidos-fluidos'!X41</f>
        <v>42.23</v>
      </c>
      <c r="E29" s="282" t="s">
        <v>273</v>
      </c>
      <c r="F29" s="283"/>
      <c r="G29" s="284"/>
      <c r="H29" s="61">
        <f>SUM(D26:D29)+SUM(H27:H28)</f>
        <v>892.05</v>
      </c>
    </row>
    <row r="34" ht="15" customHeight="1" x14ac:dyDescent="0.3"/>
    <row r="35" ht="15" customHeight="1" x14ac:dyDescent="0.3"/>
    <row r="36" ht="15" customHeight="1" x14ac:dyDescent="0.3"/>
    <row r="37" ht="15" customHeight="1" x14ac:dyDescent="0.3"/>
    <row r="38" ht="15" customHeight="1" x14ac:dyDescent="0.3"/>
    <row r="39" ht="15" customHeight="1" x14ac:dyDescent="0.3"/>
    <row r="40" ht="15" customHeight="1" x14ac:dyDescent="0.3"/>
    <row r="41" ht="14.4" customHeight="1" x14ac:dyDescent="0.3"/>
  </sheetData>
  <sheetProtection algorithmName="SHA-512" hashValue="2R8NDBytaJEyv3ON22zysrViBmiOoX5vmSP0R8n9AAa27g5fMcD7KHlraX769b2doTqnBnlP6HHPXcxlwhYISw==" saltValue="U4EvsezrmtJxuF5wv6NM7g==" spinCount="100000" sheet="1" objects="1" scenarios="1"/>
  <mergeCells count="45">
    <mergeCell ref="A1:F1"/>
    <mergeCell ref="G1:H1"/>
    <mergeCell ref="B27:C27"/>
    <mergeCell ref="B28:C28"/>
    <mergeCell ref="B29:C29"/>
    <mergeCell ref="F27:G27"/>
    <mergeCell ref="F28:G28"/>
    <mergeCell ref="B26:C26"/>
    <mergeCell ref="E29:G29"/>
    <mergeCell ref="B12:C12"/>
    <mergeCell ref="B13:C13"/>
    <mergeCell ref="F14:G14"/>
    <mergeCell ref="F15:G15"/>
    <mergeCell ref="F16:G16"/>
    <mergeCell ref="B25:C25"/>
    <mergeCell ref="F25:G25"/>
    <mergeCell ref="B17:C17"/>
    <mergeCell ref="B18:C18"/>
    <mergeCell ref="B19:C19"/>
    <mergeCell ref="A24:H24"/>
    <mergeCell ref="F17:G17"/>
    <mergeCell ref="F18:G18"/>
    <mergeCell ref="A22:H22"/>
    <mergeCell ref="A23:H23"/>
    <mergeCell ref="E19:G19"/>
    <mergeCell ref="F7:G7"/>
    <mergeCell ref="B14:C14"/>
    <mergeCell ref="B15:C15"/>
    <mergeCell ref="B16:C16"/>
    <mergeCell ref="B7:C7"/>
    <mergeCell ref="B8:C8"/>
    <mergeCell ref="B9:C9"/>
    <mergeCell ref="B10:C10"/>
    <mergeCell ref="B11:C11"/>
    <mergeCell ref="F8:G8"/>
    <mergeCell ref="F9:G9"/>
    <mergeCell ref="F10:G10"/>
    <mergeCell ref="F11:G11"/>
    <mergeCell ref="F12:G12"/>
    <mergeCell ref="F13:G13"/>
    <mergeCell ref="A3:H3"/>
    <mergeCell ref="A4:H4"/>
    <mergeCell ref="A5:H5"/>
    <mergeCell ref="B6:C6"/>
    <mergeCell ref="F6:G6"/>
  </mergeCells>
  <pageMargins left="0.25" right="0.25" top="0.75" bottom="0.75" header="0.3" footer="0.3"/>
  <pageSetup paperSize="9" scale="75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A36FA8-83D9-4AC8-B84B-14ECA72CD65A}">
  <sheetPr>
    <pageSetUpPr fitToPage="1"/>
  </sheetPr>
  <dimension ref="A1:I136"/>
  <sheetViews>
    <sheetView topLeftCell="A108" zoomScale="90" zoomScaleNormal="90" workbookViewId="0">
      <selection activeCell="D122" sqref="D122:E122"/>
    </sheetView>
  </sheetViews>
  <sheetFormatPr defaultRowHeight="14.4" x14ac:dyDescent="0.3"/>
  <cols>
    <col min="1" max="1" width="14.109375" style="38" customWidth="1"/>
    <col min="2" max="2" width="17" style="38" customWidth="1"/>
    <col min="3" max="3" width="15.5546875" style="38" customWidth="1"/>
    <col min="4" max="9" width="12.77734375" style="38" customWidth="1"/>
    <col min="10" max="10" width="28.5546875" customWidth="1"/>
  </cols>
  <sheetData>
    <row r="1" spans="1:9" ht="15" thickBot="1" x14ac:dyDescent="0.35">
      <c r="A1" s="164" t="s">
        <v>304</v>
      </c>
      <c r="B1" s="165"/>
      <c r="C1" s="165"/>
      <c r="D1" s="165"/>
      <c r="E1" s="165"/>
      <c r="F1" s="165"/>
      <c r="G1" s="165"/>
      <c r="H1" s="165"/>
      <c r="I1" s="166"/>
    </row>
    <row r="2" spans="1:9" ht="15" customHeight="1" thickBot="1" x14ac:dyDescent="0.35">
      <c r="A2" s="170" t="s">
        <v>151</v>
      </c>
      <c r="B2" s="171"/>
      <c r="C2" s="171"/>
      <c r="D2" s="171"/>
      <c r="E2" s="171"/>
      <c r="F2" s="171"/>
      <c r="G2" s="171"/>
      <c r="H2" s="171"/>
      <c r="I2" s="172"/>
    </row>
    <row r="3" spans="1:9" ht="24.9" customHeight="1" thickBot="1" x14ac:dyDescent="0.35">
      <c r="A3" s="177" t="s">
        <v>25</v>
      </c>
      <c r="B3" s="177"/>
      <c r="C3" s="177"/>
      <c r="D3" s="178">
        <v>1</v>
      </c>
      <c r="E3" s="178"/>
      <c r="F3" s="178"/>
      <c r="G3" s="178">
        <v>2</v>
      </c>
      <c r="H3" s="178"/>
      <c r="I3" s="178"/>
    </row>
    <row r="4" spans="1:9" ht="24.9" customHeight="1" thickBot="1" x14ac:dyDescent="0.35">
      <c r="A4" s="177" t="s">
        <v>134</v>
      </c>
      <c r="B4" s="177"/>
      <c r="C4" s="177"/>
      <c r="D4" s="179" t="s">
        <v>137</v>
      </c>
      <c r="E4" s="179"/>
      <c r="F4" s="179"/>
      <c r="G4" s="179" t="s">
        <v>138</v>
      </c>
      <c r="H4" s="179"/>
      <c r="I4" s="179"/>
    </row>
    <row r="5" spans="1:9" ht="24.9" customHeight="1" thickBot="1" x14ac:dyDescent="0.35">
      <c r="A5" s="177" t="s">
        <v>33</v>
      </c>
      <c r="B5" s="177"/>
      <c r="C5" s="21" t="s">
        <v>243</v>
      </c>
      <c r="D5" s="27" t="s">
        <v>29</v>
      </c>
      <c r="E5" s="27" t="s">
        <v>30</v>
      </c>
      <c r="F5" s="27" t="s">
        <v>31</v>
      </c>
      <c r="G5" s="27" t="s">
        <v>29</v>
      </c>
      <c r="H5" s="27" t="s">
        <v>30</v>
      </c>
      <c r="I5" s="27" t="s">
        <v>31</v>
      </c>
    </row>
    <row r="6" spans="1:9" ht="24.9" customHeight="1" thickBot="1" x14ac:dyDescent="0.35">
      <c r="A6" s="296" t="s">
        <v>154</v>
      </c>
      <c r="B6" s="296"/>
      <c r="C6" s="22" t="s">
        <v>2</v>
      </c>
      <c r="D6" s="26">
        <v>24</v>
      </c>
      <c r="E6" s="26"/>
      <c r="F6" s="26"/>
      <c r="G6" s="26">
        <v>24</v>
      </c>
      <c r="H6" s="26"/>
      <c r="I6" s="26"/>
    </row>
    <row r="7" spans="1:9" ht="24.9" customHeight="1" thickBot="1" x14ac:dyDescent="0.35">
      <c r="A7" s="296" t="s">
        <v>155</v>
      </c>
      <c r="B7" s="296"/>
      <c r="C7" s="22" t="s">
        <v>2</v>
      </c>
      <c r="D7" s="26">
        <v>120</v>
      </c>
      <c r="E7" s="26">
        <v>140</v>
      </c>
      <c r="F7" s="11"/>
      <c r="G7" s="11"/>
      <c r="H7" s="11"/>
      <c r="I7" s="11"/>
    </row>
    <row r="8" spans="1:9" ht="24.9" customHeight="1" thickBot="1" x14ac:dyDescent="0.35">
      <c r="A8" s="296" t="s">
        <v>156</v>
      </c>
      <c r="B8" s="296"/>
      <c r="C8" s="22" t="s">
        <v>2</v>
      </c>
      <c r="D8" s="26">
        <v>158</v>
      </c>
      <c r="E8" s="11"/>
      <c r="F8" s="11"/>
      <c r="G8" s="26">
        <v>220</v>
      </c>
      <c r="H8" s="26"/>
      <c r="I8" s="26"/>
    </row>
    <row r="9" spans="1:9" ht="24.9" customHeight="1" thickBot="1" x14ac:dyDescent="0.35">
      <c r="A9" s="296" t="s">
        <v>157</v>
      </c>
      <c r="B9" s="296"/>
      <c r="C9" s="22" t="s">
        <v>2</v>
      </c>
      <c r="D9" s="26">
        <v>120</v>
      </c>
      <c r="E9" s="26">
        <v>120</v>
      </c>
      <c r="F9" s="26"/>
      <c r="G9" s="26"/>
      <c r="H9" s="26"/>
      <c r="I9" s="26"/>
    </row>
    <row r="10" spans="1:9" ht="24.9" customHeight="1" thickBot="1" x14ac:dyDescent="0.35">
      <c r="A10" s="296" t="s">
        <v>158</v>
      </c>
      <c r="B10" s="296"/>
      <c r="C10" s="22" t="s">
        <v>2</v>
      </c>
      <c r="D10" s="26">
        <v>120</v>
      </c>
      <c r="E10" s="26">
        <v>120</v>
      </c>
      <c r="F10" s="26"/>
      <c r="G10" s="26"/>
      <c r="H10" s="26"/>
      <c r="I10" s="26"/>
    </row>
    <row r="11" spans="1:9" ht="24.9" customHeight="1" thickBot="1" x14ac:dyDescent="0.35">
      <c r="A11" s="296" t="s">
        <v>159</v>
      </c>
      <c r="B11" s="296"/>
      <c r="C11" s="22" t="s">
        <v>2</v>
      </c>
      <c r="D11" s="26">
        <v>94</v>
      </c>
      <c r="E11" s="26">
        <v>94</v>
      </c>
      <c r="F11" s="26"/>
      <c r="G11" s="11"/>
      <c r="H11" s="11"/>
      <c r="I11" s="11"/>
    </row>
    <row r="12" spans="1:9" ht="24.9" customHeight="1" thickBot="1" x14ac:dyDescent="0.35">
      <c r="A12" s="296" t="s">
        <v>160</v>
      </c>
      <c r="B12" s="296"/>
      <c r="C12" s="22" t="s">
        <v>2</v>
      </c>
      <c r="D12" s="26">
        <v>170</v>
      </c>
      <c r="E12" s="26">
        <v>220</v>
      </c>
      <c r="F12" s="26">
        <v>147</v>
      </c>
      <c r="G12" s="26">
        <v>140</v>
      </c>
      <c r="H12" s="26">
        <v>170</v>
      </c>
      <c r="I12" s="26">
        <v>168</v>
      </c>
    </row>
    <row r="13" spans="1:9" ht="24.9" customHeight="1" thickBot="1" x14ac:dyDescent="0.35">
      <c r="A13" s="296" t="s">
        <v>163</v>
      </c>
      <c r="B13" s="296"/>
      <c r="C13" s="22" t="s">
        <v>2</v>
      </c>
      <c r="D13" s="26">
        <v>55.6</v>
      </c>
      <c r="E13" s="26">
        <v>55.6</v>
      </c>
      <c r="F13" s="26">
        <v>55.6</v>
      </c>
      <c r="G13" s="26">
        <v>55.6</v>
      </c>
      <c r="H13" s="26">
        <v>55.6</v>
      </c>
      <c r="I13" s="26">
        <v>55.6</v>
      </c>
    </row>
    <row r="14" spans="1:9" ht="24.9" customHeight="1" thickBot="1" x14ac:dyDescent="0.35">
      <c r="A14" s="296" t="s">
        <v>176</v>
      </c>
      <c r="B14" s="296"/>
      <c r="C14" s="22" t="s">
        <v>2</v>
      </c>
      <c r="D14" s="26">
        <v>138</v>
      </c>
      <c r="E14" s="26">
        <v>138</v>
      </c>
      <c r="F14" s="26">
        <v>138</v>
      </c>
      <c r="G14" s="26">
        <v>138</v>
      </c>
      <c r="H14" s="26">
        <v>138</v>
      </c>
      <c r="I14" s="26">
        <v>138</v>
      </c>
    </row>
    <row r="15" spans="1:9" ht="24.9" customHeight="1" thickBot="1" x14ac:dyDescent="0.35">
      <c r="A15" s="296" t="s">
        <v>230</v>
      </c>
      <c r="B15" s="296"/>
      <c r="C15" s="22" t="s">
        <v>2</v>
      </c>
      <c r="D15" s="26">
        <v>120</v>
      </c>
      <c r="E15" s="26"/>
      <c r="F15" s="26"/>
      <c r="G15" s="26">
        <v>210</v>
      </c>
      <c r="H15" s="26"/>
      <c r="I15" s="26"/>
    </row>
    <row r="16" spans="1:9" ht="24.9" customHeight="1" thickBot="1" x14ac:dyDescent="0.35">
      <c r="A16" s="296" t="s">
        <v>229</v>
      </c>
      <c r="B16" s="296"/>
      <c r="C16" s="22" t="s">
        <v>2</v>
      </c>
      <c r="D16" s="26"/>
      <c r="E16" s="26">
        <v>150</v>
      </c>
      <c r="F16" s="26">
        <v>150</v>
      </c>
      <c r="G16" s="26"/>
      <c r="H16" s="26">
        <v>210</v>
      </c>
      <c r="I16" s="26">
        <v>210</v>
      </c>
    </row>
    <row r="17" spans="1:9" ht="24.9" customHeight="1" thickBot="1" x14ac:dyDescent="0.35">
      <c r="A17" s="296" t="s">
        <v>170</v>
      </c>
      <c r="B17" s="296"/>
      <c r="C17" s="22" t="s">
        <v>2</v>
      </c>
      <c r="D17" s="26">
        <v>79.64</v>
      </c>
      <c r="E17" s="26">
        <v>140.66999999999999</v>
      </c>
      <c r="F17" s="26"/>
      <c r="G17" s="26">
        <v>79.64</v>
      </c>
      <c r="H17" s="26">
        <v>140.66999999999999</v>
      </c>
      <c r="I17" s="26"/>
    </row>
    <row r="18" spans="1:9" ht="24.9" customHeight="1" thickBot="1" x14ac:dyDescent="0.35">
      <c r="A18" s="296" t="s">
        <v>161</v>
      </c>
      <c r="B18" s="296"/>
      <c r="C18" s="22" t="s">
        <v>2</v>
      </c>
      <c r="D18" s="26">
        <v>77.400000000000006</v>
      </c>
      <c r="E18" s="26">
        <v>77.400000000000006</v>
      </c>
      <c r="F18" s="26">
        <v>77.400000000000006</v>
      </c>
      <c r="G18" s="26">
        <v>77.400000000000006</v>
      </c>
      <c r="H18" s="26">
        <v>77.400000000000006</v>
      </c>
      <c r="I18" s="26">
        <v>77.400000000000006</v>
      </c>
    </row>
    <row r="19" spans="1:9" ht="24.9" customHeight="1" thickBot="1" x14ac:dyDescent="0.35">
      <c r="A19" s="298" t="s">
        <v>144</v>
      </c>
      <c r="B19" s="298"/>
      <c r="C19" s="298"/>
      <c r="D19" s="35">
        <f t="shared" ref="D19:I19" si="0">ROUND(AVERAGE(D6:D18),2)</f>
        <v>106.39</v>
      </c>
      <c r="E19" s="35">
        <f t="shared" si="0"/>
        <v>125.57</v>
      </c>
      <c r="F19" s="35">
        <f t="shared" si="0"/>
        <v>113.6</v>
      </c>
      <c r="G19" s="35">
        <f t="shared" si="0"/>
        <v>118.08</v>
      </c>
      <c r="H19" s="35">
        <f t="shared" si="0"/>
        <v>131.94999999999999</v>
      </c>
      <c r="I19" s="35">
        <f t="shared" si="0"/>
        <v>129.80000000000001</v>
      </c>
    </row>
    <row r="20" spans="1:9" ht="24.9" customHeight="1" thickBot="1" x14ac:dyDescent="0.35">
      <c r="A20" s="298" t="s">
        <v>145</v>
      </c>
      <c r="B20" s="298"/>
      <c r="C20" s="298"/>
      <c r="D20" s="35">
        <f t="shared" ref="D20:I20" si="1">ROUND(STDEVA(D6:D18),2)</f>
        <v>42.13</v>
      </c>
      <c r="E20" s="35">
        <f t="shared" si="1"/>
        <v>45.19</v>
      </c>
      <c r="F20" s="35">
        <f t="shared" si="1"/>
        <v>43.9</v>
      </c>
      <c r="G20" s="35">
        <f t="shared" si="1"/>
        <v>71.319999999999993</v>
      </c>
      <c r="H20" s="35">
        <f t="shared" si="1"/>
        <v>57.37</v>
      </c>
      <c r="I20" s="35">
        <f t="shared" si="1"/>
        <v>63.66</v>
      </c>
    </row>
    <row r="21" spans="1:9" ht="24.9" customHeight="1" thickBot="1" x14ac:dyDescent="0.35">
      <c r="A21" s="298" t="s">
        <v>146</v>
      </c>
      <c r="B21" s="298"/>
      <c r="C21" s="298"/>
      <c r="D21" s="36">
        <f t="shared" ref="D21:I21" si="2">ROUND(D20/D19,2)</f>
        <v>0.4</v>
      </c>
      <c r="E21" s="36">
        <f t="shared" si="2"/>
        <v>0.36</v>
      </c>
      <c r="F21" s="36">
        <f t="shared" si="2"/>
        <v>0.39</v>
      </c>
      <c r="G21" s="36">
        <f t="shared" si="2"/>
        <v>0.6</v>
      </c>
      <c r="H21" s="36">
        <f t="shared" si="2"/>
        <v>0.43</v>
      </c>
      <c r="I21" s="36">
        <f t="shared" si="2"/>
        <v>0.49</v>
      </c>
    </row>
    <row r="22" spans="1:9" ht="24.9" customHeight="1" thickBot="1" x14ac:dyDescent="0.35">
      <c r="A22" s="298" t="s">
        <v>147</v>
      </c>
      <c r="B22" s="298"/>
      <c r="C22" s="298"/>
      <c r="D22" s="41">
        <f t="shared" ref="D22:I22" si="3">ROUND(MEDIAN(D6:D18),2)</f>
        <v>120</v>
      </c>
      <c r="E22" s="41">
        <f t="shared" si="3"/>
        <v>129</v>
      </c>
      <c r="F22" s="41">
        <f t="shared" si="3"/>
        <v>138</v>
      </c>
      <c r="G22" s="41">
        <f t="shared" si="3"/>
        <v>108.82</v>
      </c>
      <c r="H22" s="41">
        <f t="shared" si="3"/>
        <v>139.34</v>
      </c>
      <c r="I22" s="41">
        <f t="shared" si="3"/>
        <v>138</v>
      </c>
    </row>
    <row r="23" spans="1:9" ht="24.9" customHeight="1" thickBot="1" x14ac:dyDescent="0.35">
      <c r="A23" s="298" t="s">
        <v>241</v>
      </c>
      <c r="B23" s="298"/>
      <c r="C23" s="298"/>
      <c r="D23" s="37">
        <f t="shared" ref="D23:I23" si="4">IF(D21&gt;25%,D22,D19)*1</f>
        <v>120</v>
      </c>
      <c r="E23" s="37">
        <f t="shared" si="4"/>
        <v>129</v>
      </c>
      <c r="F23" s="37">
        <f t="shared" si="4"/>
        <v>138</v>
      </c>
      <c r="G23" s="37">
        <f t="shared" si="4"/>
        <v>108.82</v>
      </c>
      <c r="H23" s="37">
        <f t="shared" si="4"/>
        <v>139.34</v>
      </c>
      <c r="I23" s="37">
        <f t="shared" si="4"/>
        <v>138</v>
      </c>
    </row>
    <row r="24" spans="1:9" ht="24.9" customHeight="1" thickBot="1" x14ac:dyDescent="0.35"/>
    <row r="25" spans="1:9" ht="24.9" customHeight="1" thickBot="1" x14ac:dyDescent="0.35">
      <c r="A25" s="299" t="s">
        <v>305</v>
      </c>
      <c r="B25" s="300"/>
      <c r="C25" s="300"/>
      <c r="D25" s="300"/>
      <c r="E25" s="300"/>
      <c r="F25" s="300"/>
      <c r="G25" s="300"/>
      <c r="H25" s="300"/>
      <c r="I25" s="301"/>
    </row>
    <row r="26" spans="1:9" ht="24.9" customHeight="1" thickBot="1" x14ac:dyDescent="0.35">
      <c r="A26" s="327" t="s">
        <v>151</v>
      </c>
      <c r="B26" s="328"/>
      <c r="C26" s="328"/>
      <c r="D26" s="328"/>
      <c r="E26" s="328"/>
      <c r="F26" s="328"/>
      <c r="G26" s="328"/>
      <c r="H26" s="328"/>
      <c r="I26" s="329"/>
    </row>
    <row r="27" spans="1:9" ht="24.9" customHeight="1" thickBot="1" x14ac:dyDescent="0.35">
      <c r="A27" s="177" t="s">
        <v>25</v>
      </c>
      <c r="B27" s="177"/>
      <c r="C27" s="177"/>
      <c r="D27" s="178">
        <v>1</v>
      </c>
      <c r="E27" s="178"/>
      <c r="F27" s="178"/>
      <c r="G27" s="178">
        <v>2</v>
      </c>
      <c r="H27" s="178"/>
      <c r="I27" s="178"/>
    </row>
    <row r="28" spans="1:9" ht="24.9" customHeight="1" thickBot="1" x14ac:dyDescent="0.35">
      <c r="A28" s="177" t="s">
        <v>134</v>
      </c>
      <c r="B28" s="177"/>
      <c r="C28" s="177"/>
      <c r="D28" s="179" t="s">
        <v>137</v>
      </c>
      <c r="E28" s="179"/>
      <c r="F28" s="179"/>
      <c r="G28" s="179" t="s">
        <v>138</v>
      </c>
      <c r="H28" s="179"/>
      <c r="I28" s="179"/>
    </row>
    <row r="29" spans="1:9" ht="24.9" customHeight="1" thickBot="1" x14ac:dyDescent="0.35">
      <c r="A29" s="177" t="s">
        <v>139</v>
      </c>
      <c r="B29" s="177"/>
      <c r="C29" s="21" t="s">
        <v>243</v>
      </c>
      <c r="D29" s="25" t="s">
        <v>29</v>
      </c>
      <c r="E29" s="25" t="s">
        <v>30</v>
      </c>
      <c r="F29" s="25" t="s">
        <v>31</v>
      </c>
      <c r="G29" s="25" t="s">
        <v>29</v>
      </c>
      <c r="H29" s="25" t="s">
        <v>30</v>
      </c>
      <c r="I29" s="25" t="s">
        <v>31</v>
      </c>
    </row>
    <row r="30" spans="1:9" ht="24.9" customHeight="1" thickBot="1" x14ac:dyDescent="0.35">
      <c r="A30" s="296" t="s">
        <v>154</v>
      </c>
      <c r="B30" s="296"/>
      <c r="C30" s="22" t="s">
        <v>2</v>
      </c>
      <c r="D30" s="26">
        <v>24</v>
      </c>
      <c r="E30" s="26"/>
      <c r="F30" s="26"/>
      <c r="G30" s="26">
        <v>24</v>
      </c>
      <c r="H30" s="26"/>
      <c r="I30" s="26"/>
    </row>
    <row r="31" spans="1:9" ht="24.9" customHeight="1" thickBot="1" x14ac:dyDescent="0.35">
      <c r="A31" s="296" t="s">
        <v>155</v>
      </c>
      <c r="B31" s="296"/>
      <c r="C31" s="22" t="s">
        <v>2</v>
      </c>
      <c r="D31" s="26">
        <v>120</v>
      </c>
      <c r="E31" s="26">
        <v>140</v>
      </c>
      <c r="F31" s="11"/>
      <c r="G31" s="11"/>
      <c r="H31" s="11"/>
      <c r="I31" s="11"/>
    </row>
    <row r="32" spans="1:9" ht="24.9" customHeight="1" thickBot="1" x14ac:dyDescent="0.35">
      <c r="A32" s="296" t="s">
        <v>156</v>
      </c>
      <c r="B32" s="296"/>
      <c r="C32" s="22" t="s">
        <v>2</v>
      </c>
      <c r="D32" s="26">
        <v>218</v>
      </c>
      <c r="E32" s="26">
        <v>236</v>
      </c>
      <c r="F32" s="26">
        <v>327</v>
      </c>
      <c r="G32" s="26">
        <v>280</v>
      </c>
      <c r="H32" s="26">
        <v>310</v>
      </c>
      <c r="I32" s="26">
        <v>349.9</v>
      </c>
    </row>
    <row r="33" spans="1:9" ht="24.9" customHeight="1" thickBot="1" x14ac:dyDescent="0.35">
      <c r="A33" s="296" t="s">
        <v>157</v>
      </c>
      <c r="B33" s="296"/>
      <c r="C33" s="22" t="s">
        <v>2</v>
      </c>
      <c r="D33" s="26">
        <v>120</v>
      </c>
      <c r="E33" s="26">
        <v>120</v>
      </c>
      <c r="F33" s="26"/>
      <c r="G33" s="26"/>
      <c r="H33" s="26"/>
      <c r="I33" s="26"/>
    </row>
    <row r="34" spans="1:9" ht="24.9" customHeight="1" thickBot="1" x14ac:dyDescent="0.35">
      <c r="A34" s="296" t="s">
        <v>158</v>
      </c>
      <c r="B34" s="296"/>
      <c r="C34" s="22" t="s">
        <v>2</v>
      </c>
      <c r="D34" s="26">
        <v>120</v>
      </c>
      <c r="E34" s="26">
        <v>120</v>
      </c>
      <c r="F34" s="26"/>
      <c r="G34" s="26"/>
      <c r="H34" s="26"/>
      <c r="I34" s="26"/>
    </row>
    <row r="35" spans="1:9" ht="24.9" customHeight="1" thickBot="1" x14ac:dyDescent="0.35">
      <c r="A35" s="296" t="s">
        <v>159</v>
      </c>
      <c r="B35" s="296"/>
      <c r="C35" s="22" t="s">
        <v>2</v>
      </c>
      <c r="D35" s="26">
        <v>154</v>
      </c>
      <c r="E35" s="26">
        <v>154</v>
      </c>
      <c r="F35" s="26"/>
      <c r="G35" s="26"/>
      <c r="H35" s="26"/>
      <c r="I35" s="26"/>
    </row>
    <row r="36" spans="1:9" ht="24.9" customHeight="1" thickBot="1" x14ac:dyDescent="0.35">
      <c r="A36" s="296" t="s">
        <v>160</v>
      </c>
      <c r="B36" s="296"/>
      <c r="C36" s="22" t="s">
        <v>2</v>
      </c>
      <c r="D36" s="26">
        <v>170</v>
      </c>
      <c r="E36" s="26">
        <v>220</v>
      </c>
      <c r="F36" s="26">
        <v>147</v>
      </c>
      <c r="G36" s="26">
        <v>140</v>
      </c>
      <c r="H36" s="26">
        <v>170</v>
      </c>
      <c r="I36" s="26">
        <v>168</v>
      </c>
    </row>
    <row r="37" spans="1:9" ht="24.9" customHeight="1" thickBot="1" x14ac:dyDescent="0.35">
      <c r="A37" s="296" t="s">
        <v>163</v>
      </c>
      <c r="B37" s="296"/>
      <c r="C37" s="22" t="s">
        <v>2</v>
      </c>
      <c r="D37" s="26">
        <v>78.040000000000006</v>
      </c>
      <c r="E37" s="26">
        <v>78.040000000000006</v>
      </c>
      <c r="F37" s="26">
        <v>78.040000000000006</v>
      </c>
      <c r="G37" s="26">
        <v>78.040000000000006</v>
      </c>
      <c r="H37" s="26">
        <v>78.040000000000006</v>
      </c>
      <c r="I37" s="26">
        <v>78.040000000000006</v>
      </c>
    </row>
    <row r="38" spans="1:9" ht="24.9" customHeight="1" thickBot="1" x14ac:dyDescent="0.35">
      <c r="A38" s="296" t="s">
        <v>230</v>
      </c>
      <c r="B38" s="296"/>
      <c r="C38" s="22" t="s">
        <v>2</v>
      </c>
      <c r="D38" s="26">
        <v>150</v>
      </c>
      <c r="E38" s="26">
        <v>150</v>
      </c>
      <c r="F38" s="26">
        <v>150</v>
      </c>
      <c r="G38" s="26">
        <v>250</v>
      </c>
      <c r="H38" s="26">
        <v>250</v>
      </c>
      <c r="I38" s="26">
        <v>250</v>
      </c>
    </row>
    <row r="39" spans="1:9" ht="24.9" customHeight="1" thickBot="1" x14ac:dyDescent="0.35">
      <c r="A39" s="332" t="s">
        <v>166</v>
      </c>
      <c r="B39" s="333"/>
      <c r="C39" s="22" t="s">
        <v>2</v>
      </c>
      <c r="D39" s="26">
        <v>75.5</v>
      </c>
      <c r="E39" s="26">
        <v>90.5</v>
      </c>
      <c r="F39" s="26">
        <v>100.5</v>
      </c>
      <c r="G39" s="26">
        <v>75.5</v>
      </c>
      <c r="H39" s="26">
        <v>90.5</v>
      </c>
      <c r="I39" s="26">
        <v>100.5</v>
      </c>
    </row>
    <row r="40" spans="1:9" ht="24.9" customHeight="1" thickBot="1" x14ac:dyDescent="0.35">
      <c r="A40" s="296" t="s">
        <v>170</v>
      </c>
      <c r="B40" s="296"/>
      <c r="C40" s="22" t="s">
        <v>2</v>
      </c>
      <c r="D40" s="26">
        <v>79.64</v>
      </c>
      <c r="E40" s="26">
        <v>129.99</v>
      </c>
      <c r="F40" s="26"/>
      <c r="G40" s="26"/>
      <c r="H40" s="26"/>
      <c r="I40" s="26"/>
    </row>
    <row r="41" spans="1:9" ht="24.9" customHeight="1" thickBot="1" x14ac:dyDescent="0.35">
      <c r="A41" s="296" t="s">
        <v>172</v>
      </c>
      <c r="B41" s="296"/>
      <c r="C41" s="22" t="s">
        <v>2</v>
      </c>
      <c r="D41" s="26">
        <v>168</v>
      </c>
      <c r="E41" s="26">
        <v>196</v>
      </c>
      <c r="F41" s="26">
        <v>252</v>
      </c>
      <c r="G41" s="26">
        <v>168</v>
      </c>
      <c r="H41" s="26">
        <v>196</v>
      </c>
      <c r="I41" s="26">
        <v>252</v>
      </c>
    </row>
    <row r="42" spans="1:9" ht="24.9" customHeight="1" thickBot="1" x14ac:dyDescent="0.35">
      <c r="A42" s="296" t="s">
        <v>161</v>
      </c>
      <c r="B42" s="296"/>
      <c r="C42" s="22" t="s">
        <v>2</v>
      </c>
      <c r="D42" s="26">
        <v>175.5</v>
      </c>
      <c r="E42" s="26">
        <v>175.5</v>
      </c>
      <c r="F42" s="26">
        <v>175.5</v>
      </c>
      <c r="G42" s="26">
        <v>175.5</v>
      </c>
      <c r="H42" s="26">
        <v>175.5</v>
      </c>
      <c r="I42" s="26">
        <v>175.5</v>
      </c>
    </row>
    <row r="43" spans="1:9" ht="24.9" customHeight="1" thickBot="1" x14ac:dyDescent="0.35">
      <c r="A43" s="298" t="s">
        <v>144</v>
      </c>
      <c r="B43" s="298"/>
      <c r="C43" s="298"/>
      <c r="D43" s="35">
        <f t="shared" ref="D43:I43" si="5">ROUND(AVERAGE(D30:D42),2)</f>
        <v>127.13</v>
      </c>
      <c r="E43" s="35">
        <f t="shared" si="5"/>
        <v>150.84</v>
      </c>
      <c r="F43" s="35">
        <f t="shared" si="5"/>
        <v>175.72</v>
      </c>
      <c r="G43" s="35">
        <f t="shared" si="5"/>
        <v>148.88</v>
      </c>
      <c r="H43" s="35">
        <f t="shared" si="5"/>
        <v>181.43</v>
      </c>
      <c r="I43" s="35">
        <f t="shared" si="5"/>
        <v>196.28</v>
      </c>
    </row>
    <row r="44" spans="1:9" ht="24.9" customHeight="1" thickBot="1" x14ac:dyDescent="0.35">
      <c r="A44" s="298" t="s">
        <v>145</v>
      </c>
      <c r="B44" s="298"/>
      <c r="C44" s="298"/>
      <c r="D44" s="35">
        <f t="shared" ref="D44:I44" si="6">ROUND(STDEVA(D30:D42),2)</f>
        <v>52.81</v>
      </c>
      <c r="E44" s="35">
        <f t="shared" si="6"/>
        <v>48.7</v>
      </c>
      <c r="F44" s="35">
        <f t="shared" si="6"/>
        <v>86.98</v>
      </c>
      <c r="G44" s="35">
        <f t="shared" si="6"/>
        <v>88.29</v>
      </c>
      <c r="H44" s="35">
        <f t="shared" si="6"/>
        <v>82.23</v>
      </c>
      <c r="I44" s="35">
        <f t="shared" si="6"/>
        <v>94.85</v>
      </c>
    </row>
    <row r="45" spans="1:9" ht="24.9" customHeight="1" thickBot="1" x14ac:dyDescent="0.35">
      <c r="A45" s="298" t="s">
        <v>146</v>
      </c>
      <c r="B45" s="298"/>
      <c r="C45" s="298"/>
      <c r="D45" s="36">
        <f t="shared" ref="D45:I45" si="7">ROUND(D44/D43,2)</f>
        <v>0.42</v>
      </c>
      <c r="E45" s="36">
        <f t="shared" si="7"/>
        <v>0.32</v>
      </c>
      <c r="F45" s="36">
        <f t="shared" si="7"/>
        <v>0.49</v>
      </c>
      <c r="G45" s="36">
        <f t="shared" si="7"/>
        <v>0.59</v>
      </c>
      <c r="H45" s="36">
        <f t="shared" si="7"/>
        <v>0.45</v>
      </c>
      <c r="I45" s="36">
        <f t="shared" si="7"/>
        <v>0.48</v>
      </c>
    </row>
    <row r="46" spans="1:9" ht="24.9" customHeight="1" thickBot="1" x14ac:dyDescent="0.35">
      <c r="A46" s="298" t="s">
        <v>147</v>
      </c>
      <c r="B46" s="298"/>
      <c r="C46" s="298"/>
      <c r="D46" s="41">
        <f t="shared" ref="D46:I46" si="8">ROUND(MEDIAN(D30:D42),2)</f>
        <v>120</v>
      </c>
      <c r="E46" s="41">
        <f t="shared" si="8"/>
        <v>145</v>
      </c>
      <c r="F46" s="41">
        <f t="shared" si="8"/>
        <v>150</v>
      </c>
      <c r="G46" s="41">
        <f t="shared" si="8"/>
        <v>154</v>
      </c>
      <c r="H46" s="41">
        <f t="shared" si="8"/>
        <v>175.5</v>
      </c>
      <c r="I46" s="41">
        <f t="shared" si="8"/>
        <v>175.5</v>
      </c>
    </row>
    <row r="47" spans="1:9" ht="24.9" customHeight="1" thickBot="1" x14ac:dyDescent="0.35">
      <c r="A47" s="298" t="s">
        <v>241</v>
      </c>
      <c r="B47" s="298"/>
      <c r="C47" s="298"/>
      <c r="D47" s="37">
        <f t="shared" ref="D47:I47" si="9">IF(D45&gt;25%,D46,D43)*1</f>
        <v>120</v>
      </c>
      <c r="E47" s="37">
        <f t="shared" si="9"/>
        <v>145</v>
      </c>
      <c r="F47" s="37">
        <f t="shared" si="9"/>
        <v>150</v>
      </c>
      <c r="G47" s="37">
        <f t="shared" si="9"/>
        <v>154</v>
      </c>
      <c r="H47" s="37">
        <f t="shared" si="9"/>
        <v>175.5</v>
      </c>
      <c r="I47" s="37">
        <f t="shared" si="9"/>
        <v>175.5</v>
      </c>
    </row>
    <row r="48" spans="1:9" ht="24.9" customHeight="1" thickBot="1" x14ac:dyDescent="0.35"/>
    <row r="49" spans="1:9" ht="24.9" customHeight="1" thickBot="1" x14ac:dyDescent="0.35">
      <c r="A49" s="299" t="s">
        <v>306</v>
      </c>
      <c r="B49" s="300"/>
      <c r="C49" s="300"/>
      <c r="D49" s="300"/>
      <c r="E49" s="300"/>
      <c r="F49" s="300"/>
      <c r="G49" s="300"/>
      <c r="H49" s="300"/>
      <c r="I49" s="301"/>
    </row>
    <row r="50" spans="1:9" ht="24.9" customHeight="1" thickBot="1" x14ac:dyDescent="0.35">
      <c r="A50" s="248" t="s">
        <v>151</v>
      </c>
      <c r="B50" s="249"/>
      <c r="C50" s="249"/>
      <c r="D50" s="249"/>
      <c r="E50" s="249"/>
      <c r="F50" s="249"/>
      <c r="G50" s="249"/>
      <c r="H50" s="249"/>
      <c r="I50" s="250"/>
    </row>
    <row r="51" spans="1:9" ht="24.9" customHeight="1" thickBot="1" x14ac:dyDescent="0.35">
      <c r="A51" s="195" t="s">
        <v>25</v>
      </c>
      <c r="B51" s="196"/>
      <c r="C51" s="196"/>
      <c r="D51" s="196"/>
      <c r="E51" s="197"/>
      <c r="F51" s="106">
        <v>1</v>
      </c>
      <c r="G51" s="31">
        <v>2</v>
      </c>
      <c r="H51" s="106">
        <v>1</v>
      </c>
      <c r="I51" s="31">
        <v>2</v>
      </c>
    </row>
    <row r="52" spans="1:9" ht="24.9" customHeight="1" thickBot="1" x14ac:dyDescent="0.35">
      <c r="A52" s="195" t="s">
        <v>134</v>
      </c>
      <c r="B52" s="196"/>
      <c r="C52" s="196"/>
      <c r="D52" s="196"/>
      <c r="E52" s="197"/>
      <c r="F52" s="107" t="s">
        <v>137</v>
      </c>
      <c r="G52" s="24" t="s">
        <v>138</v>
      </c>
      <c r="H52" s="107" t="s">
        <v>137</v>
      </c>
      <c r="I52" s="24" t="s">
        <v>138</v>
      </c>
    </row>
    <row r="53" spans="1:9" ht="36" customHeight="1" thickBot="1" x14ac:dyDescent="0.35">
      <c r="A53" s="195" t="s">
        <v>141</v>
      </c>
      <c r="B53" s="196"/>
      <c r="C53" s="196"/>
      <c r="D53" s="196" t="s">
        <v>243</v>
      </c>
      <c r="E53" s="197"/>
      <c r="F53" s="96" t="s">
        <v>140</v>
      </c>
      <c r="G53" s="27" t="s">
        <v>140</v>
      </c>
      <c r="H53" s="96" t="s">
        <v>303</v>
      </c>
      <c r="I53" s="27" t="s">
        <v>303</v>
      </c>
    </row>
    <row r="54" spans="1:9" ht="24.9" customHeight="1" thickBot="1" x14ac:dyDescent="0.35">
      <c r="A54" s="294" t="s">
        <v>142</v>
      </c>
      <c r="B54" s="295"/>
      <c r="C54" s="295"/>
      <c r="D54" s="195" t="s">
        <v>2</v>
      </c>
      <c r="E54" s="197"/>
      <c r="F54" s="94"/>
      <c r="G54" s="26"/>
      <c r="H54" s="94"/>
      <c r="I54" s="26"/>
    </row>
    <row r="55" spans="1:9" ht="24.9" customHeight="1" thickBot="1" x14ac:dyDescent="0.35">
      <c r="A55" s="294" t="s">
        <v>162</v>
      </c>
      <c r="B55" s="295"/>
      <c r="C55" s="295"/>
      <c r="D55" s="195" t="s">
        <v>2</v>
      </c>
      <c r="E55" s="197"/>
      <c r="F55" s="26"/>
      <c r="G55" s="11"/>
      <c r="H55" s="26"/>
      <c r="I55" s="11"/>
    </row>
    <row r="56" spans="1:9" ht="24.9" customHeight="1" thickBot="1" x14ac:dyDescent="0.35">
      <c r="A56" s="294" t="s">
        <v>135</v>
      </c>
      <c r="B56" s="295"/>
      <c r="C56" s="295"/>
      <c r="D56" s="195" t="s">
        <v>2</v>
      </c>
      <c r="E56" s="197"/>
      <c r="F56" s="26"/>
      <c r="G56" s="26"/>
      <c r="H56" s="26"/>
      <c r="I56" s="26"/>
    </row>
    <row r="57" spans="1:9" ht="24.9" customHeight="1" thickBot="1" x14ac:dyDescent="0.35">
      <c r="A57" s="294" t="s">
        <v>157</v>
      </c>
      <c r="B57" s="295"/>
      <c r="C57" s="295"/>
      <c r="D57" s="195" t="s">
        <v>2</v>
      </c>
      <c r="E57" s="197"/>
      <c r="F57" s="26">
        <v>120</v>
      </c>
      <c r="G57" s="26"/>
      <c r="H57" s="26">
        <v>120</v>
      </c>
      <c r="I57" s="26"/>
    </row>
    <row r="58" spans="1:9" ht="24.9" customHeight="1" thickBot="1" x14ac:dyDescent="0.35">
      <c r="A58" s="294" t="s">
        <v>136</v>
      </c>
      <c r="B58" s="295"/>
      <c r="C58" s="295"/>
      <c r="D58" s="195" t="s">
        <v>2</v>
      </c>
      <c r="E58" s="197"/>
      <c r="F58" s="26"/>
      <c r="G58" s="26"/>
      <c r="H58" s="26"/>
      <c r="I58" s="26"/>
    </row>
    <row r="59" spans="1:9" ht="24.9" customHeight="1" thickBot="1" x14ac:dyDescent="0.35">
      <c r="A59" s="294" t="s">
        <v>196</v>
      </c>
      <c r="B59" s="295"/>
      <c r="C59" s="295"/>
      <c r="D59" s="195" t="s">
        <v>2</v>
      </c>
      <c r="E59" s="197"/>
      <c r="F59" s="26">
        <v>320</v>
      </c>
      <c r="G59" s="26">
        <v>320</v>
      </c>
      <c r="H59" s="26">
        <v>320</v>
      </c>
      <c r="I59" s="26">
        <v>320</v>
      </c>
    </row>
    <row r="60" spans="1:9" ht="24.9" customHeight="1" thickBot="1" x14ac:dyDescent="0.35">
      <c r="A60" s="294" t="s">
        <v>164</v>
      </c>
      <c r="B60" s="295"/>
      <c r="C60" s="295"/>
      <c r="D60" s="195" t="s">
        <v>2</v>
      </c>
      <c r="E60" s="197"/>
      <c r="F60" s="26">
        <v>62.5</v>
      </c>
      <c r="G60" s="26">
        <v>62.5</v>
      </c>
      <c r="H60" s="26">
        <v>62.5</v>
      </c>
      <c r="I60" s="26">
        <v>62.5</v>
      </c>
    </row>
    <row r="61" spans="1:9" ht="24.9" customHeight="1" thickBot="1" x14ac:dyDescent="0.35">
      <c r="A61" s="294" t="s">
        <v>168</v>
      </c>
      <c r="B61" s="295"/>
      <c r="C61" s="295"/>
      <c r="D61" s="195" t="s">
        <v>2</v>
      </c>
      <c r="E61" s="197"/>
      <c r="F61" s="26">
        <v>67</v>
      </c>
      <c r="G61" s="26"/>
      <c r="H61" s="26">
        <v>67</v>
      </c>
      <c r="I61" s="26"/>
    </row>
    <row r="62" spans="1:9" ht="24.9" customHeight="1" thickBot="1" x14ac:dyDescent="0.35">
      <c r="A62" s="294" t="s">
        <v>167</v>
      </c>
      <c r="B62" s="295"/>
      <c r="C62" s="295"/>
      <c r="D62" s="195" t="s">
        <v>2</v>
      </c>
      <c r="E62" s="197"/>
      <c r="F62" s="26">
        <v>77</v>
      </c>
      <c r="G62" s="26"/>
      <c r="H62" s="26">
        <v>77</v>
      </c>
      <c r="I62" s="26"/>
    </row>
    <row r="63" spans="1:9" ht="24.9" customHeight="1" thickBot="1" x14ac:dyDescent="0.35">
      <c r="A63" s="294" t="s">
        <v>218</v>
      </c>
      <c r="B63" s="295"/>
      <c r="C63" s="295"/>
      <c r="D63" s="195" t="s">
        <v>2</v>
      </c>
      <c r="E63" s="197"/>
      <c r="F63" s="26">
        <v>300</v>
      </c>
      <c r="G63" s="26">
        <v>300</v>
      </c>
      <c r="H63" s="26">
        <v>300</v>
      </c>
      <c r="I63" s="26">
        <v>300</v>
      </c>
    </row>
    <row r="64" spans="1:9" ht="24.9" customHeight="1" thickBot="1" x14ac:dyDescent="0.35">
      <c r="A64" s="294" t="s">
        <v>169</v>
      </c>
      <c r="B64" s="295"/>
      <c r="C64" s="295"/>
      <c r="D64" s="195" t="s">
        <v>2</v>
      </c>
      <c r="E64" s="197"/>
      <c r="F64" s="26">
        <v>40</v>
      </c>
      <c r="G64" s="11"/>
      <c r="H64" s="26">
        <v>40</v>
      </c>
      <c r="I64" s="11"/>
    </row>
    <row r="65" spans="1:9" ht="24.9" customHeight="1" thickBot="1" x14ac:dyDescent="0.35">
      <c r="A65" s="219" t="s">
        <v>144</v>
      </c>
      <c r="B65" s="220"/>
      <c r="C65" s="220"/>
      <c r="D65" s="220"/>
      <c r="E65" s="221"/>
      <c r="F65" s="95">
        <f>ROUND(AVERAGE(F54:F64),2)</f>
        <v>140.93</v>
      </c>
      <c r="G65" s="35">
        <f>ROUND(AVERAGE(G54:G64),2)</f>
        <v>227.5</v>
      </c>
      <c r="H65" s="95">
        <f>ROUND(AVERAGE(H54:H64),2)</f>
        <v>140.93</v>
      </c>
      <c r="I65" s="35">
        <f>ROUND(AVERAGE(I54:I64),2)</f>
        <v>227.5</v>
      </c>
    </row>
    <row r="66" spans="1:9" ht="24.9" customHeight="1" thickBot="1" x14ac:dyDescent="0.35">
      <c r="A66" s="219" t="s">
        <v>145</v>
      </c>
      <c r="B66" s="220"/>
      <c r="C66" s="220"/>
      <c r="D66" s="220"/>
      <c r="E66" s="293"/>
      <c r="F66" s="35">
        <f>ROUND(STDEVA(F54:F64),2)</f>
        <v>118.11</v>
      </c>
      <c r="G66" s="35">
        <f>ROUND(STDEVA(G54:G64),2)</f>
        <v>143.24</v>
      </c>
      <c r="H66" s="35">
        <f>ROUND(STDEVA(H54:H64),2)</f>
        <v>118.11</v>
      </c>
      <c r="I66" s="35">
        <f>ROUND(STDEVA(I54:I64),2)</f>
        <v>143.24</v>
      </c>
    </row>
    <row r="67" spans="1:9" ht="24.9" customHeight="1" thickBot="1" x14ac:dyDescent="0.35">
      <c r="A67" s="219" t="s">
        <v>146</v>
      </c>
      <c r="B67" s="220"/>
      <c r="C67" s="220"/>
      <c r="D67" s="220"/>
      <c r="E67" s="293"/>
      <c r="F67" s="36">
        <f>ROUND(F66/F65,2)</f>
        <v>0.84</v>
      </c>
      <c r="G67" s="36">
        <f>ROUND(G66/G65,2)</f>
        <v>0.63</v>
      </c>
      <c r="H67" s="36">
        <f>ROUND(H66/H65,2)</f>
        <v>0.84</v>
      </c>
      <c r="I67" s="36">
        <f>ROUND(I66/I65,2)</f>
        <v>0.63</v>
      </c>
    </row>
    <row r="68" spans="1:9" ht="24.9" customHeight="1" thickBot="1" x14ac:dyDescent="0.35">
      <c r="A68" s="219" t="s">
        <v>147</v>
      </c>
      <c r="B68" s="220"/>
      <c r="C68" s="220"/>
      <c r="D68" s="220"/>
      <c r="E68" s="293"/>
      <c r="F68" s="41">
        <f>ROUND(MEDIAN(F54:F64),2)</f>
        <v>77</v>
      </c>
      <c r="G68" s="41">
        <f>ROUND(MEDIAN(G54:G64),2)</f>
        <v>300</v>
      </c>
      <c r="H68" s="41">
        <f>ROUND(MEDIAN(H54:H64),2)</f>
        <v>77</v>
      </c>
      <c r="I68" s="41">
        <f>ROUND(MEDIAN(I54:I64),2)</f>
        <v>300</v>
      </c>
    </row>
    <row r="69" spans="1:9" ht="24.9" customHeight="1" thickBot="1" x14ac:dyDescent="0.35">
      <c r="A69" s="219" t="s">
        <v>241</v>
      </c>
      <c r="B69" s="220"/>
      <c r="C69" s="220"/>
      <c r="D69" s="220"/>
      <c r="E69" s="293"/>
      <c r="F69" s="37">
        <f>IF(F67&gt;25%,F68,F65)*1</f>
        <v>77</v>
      </c>
      <c r="G69" s="37">
        <f>IF(G67&gt;25%,G68,G65)*1</f>
        <v>300</v>
      </c>
      <c r="H69" s="37">
        <f>IF(H67&gt;25%,H68,H65)*1</f>
        <v>77</v>
      </c>
      <c r="I69" s="37">
        <f>IF(I67&gt;25%,I68,I65)*1</f>
        <v>300</v>
      </c>
    </row>
    <row r="70" spans="1:9" ht="24.9" customHeight="1" thickBot="1" x14ac:dyDescent="0.35"/>
    <row r="71" spans="1:9" ht="24.9" customHeight="1" thickBot="1" x14ac:dyDescent="0.35">
      <c r="A71" s="299" t="s">
        <v>307</v>
      </c>
      <c r="B71" s="300"/>
      <c r="C71" s="300"/>
      <c r="D71" s="300"/>
      <c r="E71" s="300"/>
      <c r="F71" s="300"/>
      <c r="G71" s="300"/>
      <c r="H71" s="300"/>
      <c r="I71" s="301"/>
    </row>
    <row r="72" spans="1:9" ht="24.9" customHeight="1" thickBot="1" x14ac:dyDescent="0.35">
      <c r="A72" s="248" t="s">
        <v>151</v>
      </c>
      <c r="B72" s="249"/>
      <c r="C72" s="249"/>
      <c r="D72" s="249"/>
      <c r="E72" s="249"/>
      <c r="F72" s="249"/>
      <c r="G72" s="249"/>
      <c r="H72" s="249"/>
      <c r="I72" s="250"/>
    </row>
    <row r="73" spans="1:9" ht="24.9" customHeight="1" thickBot="1" x14ac:dyDescent="0.35">
      <c r="A73" s="336" t="s">
        <v>25</v>
      </c>
      <c r="B73" s="337"/>
      <c r="C73" s="337"/>
      <c r="D73" s="89">
        <v>1</v>
      </c>
      <c r="E73" s="89">
        <v>2</v>
      </c>
      <c r="F73" s="89">
        <v>1</v>
      </c>
      <c r="G73" s="90">
        <v>2</v>
      </c>
      <c r="H73" s="89">
        <v>1</v>
      </c>
      <c r="I73" s="90">
        <v>2</v>
      </c>
    </row>
    <row r="74" spans="1:9" ht="24.9" customHeight="1" thickBot="1" x14ac:dyDescent="0.35">
      <c r="A74" s="330" t="s">
        <v>134</v>
      </c>
      <c r="B74" s="331"/>
      <c r="C74" s="330"/>
      <c r="D74" s="88" t="s">
        <v>137</v>
      </c>
      <c r="E74" s="88" t="s">
        <v>138</v>
      </c>
      <c r="F74" s="88" t="s">
        <v>137</v>
      </c>
      <c r="G74" s="88" t="s">
        <v>138</v>
      </c>
      <c r="H74" s="88" t="s">
        <v>137</v>
      </c>
      <c r="I74" s="88" t="s">
        <v>138</v>
      </c>
    </row>
    <row r="75" spans="1:9" ht="24.9" customHeight="1" thickBot="1" x14ac:dyDescent="0.35">
      <c r="A75" s="302" t="s">
        <v>297</v>
      </c>
      <c r="B75" s="222" t="s">
        <v>289</v>
      </c>
      <c r="C75" s="85" t="s">
        <v>290</v>
      </c>
      <c r="D75" s="304" t="s">
        <v>292</v>
      </c>
      <c r="E75" s="305"/>
      <c r="F75" s="304" t="s">
        <v>294</v>
      </c>
      <c r="G75" s="305"/>
      <c r="H75" s="304" t="s">
        <v>295</v>
      </c>
      <c r="I75" s="305"/>
    </row>
    <row r="76" spans="1:9" ht="22.35" customHeight="1" thickBot="1" x14ac:dyDescent="0.35">
      <c r="A76" s="303"/>
      <c r="B76" s="223"/>
      <c r="C76" s="83" t="s">
        <v>291</v>
      </c>
      <c r="D76" s="304" t="s">
        <v>293</v>
      </c>
      <c r="E76" s="305"/>
      <c r="F76" s="304" t="s">
        <v>293</v>
      </c>
      <c r="G76" s="305"/>
      <c r="H76" s="304" t="s">
        <v>296</v>
      </c>
      <c r="I76" s="305"/>
    </row>
    <row r="77" spans="1:9" ht="24.9" customHeight="1" thickBot="1" x14ac:dyDescent="0.35">
      <c r="A77" s="296" t="s">
        <v>234</v>
      </c>
      <c r="B77" s="296"/>
      <c r="C77" s="22" t="s">
        <v>2</v>
      </c>
      <c r="D77" s="26">
        <v>300</v>
      </c>
      <c r="E77" s="26">
        <v>300</v>
      </c>
      <c r="F77" s="26">
        <v>300</v>
      </c>
      <c r="G77" s="26">
        <v>300</v>
      </c>
      <c r="H77" s="26">
        <v>300</v>
      </c>
      <c r="I77" s="26">
        <v>300</v>
      </c>
    </row>
    <row r="78" spans="1:9" ht="24.9" customHeight="1" thickBot="1" x14ac:dyDescent="0.35">
      <c r="A78" s="296" t="s">
        <v>165</v>
      </c>
      <c r="B78" s="296"/>
      <c r="C78" s="22" t="s">
        <v>2</v>
      </c>
      <c r="D78" s="26">
        <v>50.41</v>
      </c>
      <c r="E78" s="26">
        <v>50.41</v>
      </c>
      <c r="F78" s="26">
        <v>50.41</v>
      </c>
      <c r="G78" s="26">
        <v>50.41</v>
      </c>
      <c r="H78" s="26">
        <v>50.41</v>
      </c>
      <c r="I78" s="26">
        <v>50.41</v>
      </c>
    </row>
    <row r="79" spans="1:9" ht="24.9" customHeight="1" thickBot="1" x14ac:dyDescent="0.35">
      <c r="A79" s="296" t="s">
        <v>164</v>
      </c>
      <c r="B79" s="296"/>
      <c r="C79" s="22" t="s">
        <v>2</v>
      </c>
      <c r="D79" s="26">
        <v>50</v>
      </c>
      <c r="E79" s="26">
        <v>50</v>
      </c>
      <c r="F79" s="26">
        <v>50</v>
      </c>
      <c r="G79" s="26">
        <v>50</v>
      </c>
      <c r="H79" s="26">
        <v>50</v>
      </c>
      <c r="I79" s="26">
        <v>50</v>
      </c>
    </row>
    <row r="80" spans="1:9" ht="24.9" customHeight="1" thickBot="1" x14ac:dyDescent="0.35">
      <c r="A80" s="296" t="s">
        <v>170</v>
      </c>
      <c r="B80" s="296"/>
      <c r="C80" s="22" t="s">
        <v>2</v>
      </c>
      <c r="D80" s="26">
        <v>500</v>
      </c>
      <c r="E80" s="26">
        <v>500</v>
      </c>
      <c r="F80" s="26">
        <v>500</v>
      </c>
      <c r="G80" s="26">
        <v>500</v>
      </c>
      <c r="H80" s="26">
        <v>500</v>
      </c>
      <c r="I80" s="26">
        <v>500</v>
      </c>
    </row>
    <row r="81" spans="1:9" ht="24.9" customHeight="1" thickBot="1" x14ac:dyDescent="0.35">
      <c r="A81" s="296" t="s">
        <v>170</v>
      </c>
      <c r="B81" s="296"/>
      <c r="C81" s="22" t="s">
        <v>2</v>
      </c>
      <c r="D81" s="26">
        <v>463.01</v>
      </c>
      <c r="E81" s="26">
        <v>463.01</v>
      </c>
      <c r="F81" s="26">
        <v>463.01</v>
      </c>
      <c r="G81" s="26">
        <v>463.01</v>
      </c>
      <c r="H81" s="26">
        <v>463.01</v>
      </c>
      <c r="I81" s="26">
        <v>463.01</v>
      </c>
    </row>
    <row r="82" spans="1:9" ht="24.9" customHeight="1" thickBot="1" x14ac:dyDescent="0.35">
      <c r="A82" s="298" t="s">
        <v>144</v>
      </c>
      <c r="B82" s="298"/>
      <c r="C82" s="298"/>
      <c r="D82" s="35">
        <f t="shared" ref="D82:I82" si="10">ROUND(AVERAGE(D77:D81),2)</f>
        <v>272.68</v>
      </c>
      <c r="E82" s="35">
        <f t="shared" si="10"/>
        <v>272.68</v>
      </c>
      <c r="F82" s="35">
        <f t="shared" si="10"/>
        <v>272.68</v>
      </c>
      <c r="G82" s="35">
        <f t="shared" si="10"/>
        <v>272.68</v>
      </c>
      <c r="H82" s="35">
        <f t="shared" si="10"/>
        <v>272.68</v>
      </c>
      <c r="I82" s="35">
        <f t="shared" si="10"/>
        <v>272.68</v>
      </c>
    </row>
    <row r="83" spans="1:9" ht="24.9" customHeight="1" thickBot="1" x14ac:dyDescent="0.35">
      <c r="A83" s="298" t="s">
        <v>145</v>
      </c>
      <c r="B83" s="298"/>
      <c r="C83" s="298"/>
      <c r="D83" s="35">
        <f t="shared" ref="D83:I83" si="11">ROUND(STDEVA(D77:D81),2)</f>
        <v>216.59</v>
      </c>
      <c r="E83" s="35">
        <f t="shared" si="11"/>
        <v>216.59</v>
      </c>
      <c r="F83" s="35">
        <f t="shared" si="11"/>
        <v>216.59</v>
      </c>
      <c r="G83" s="35">
        <f t="shared" si="11"/>
        <v>216.59</v>
      </c>
      <c r="H83" s="35">
        <f t="shared" si="11"/>
        <v>216.59</v>
      </c>
      <c r="I83" s="35">
        <f t="shared" si="11"/>
        <v>216.59</v>
      </c>
    </row>
    <row r="84" spans="1:9" ht="24.9" customHeight="1" thickBot="1" x14ac:dyDescent="0.35">
      <c r="A84" s="298" t="s">
        <v>146</v>
      </c>
      <c r="B84" s="298"/>
      <c r="C84" s="298"/>
      <c r="D84" s="36">
        <f t="shared" ref="D84:I84" si="12">ROUND(D83/D82,2)</f>
        <v>0.79</v>
      </c>
      <c r="E84" s="36">
        <f t="shared" si="12"/>
        <v>0.79</v>
      </c>
      <c r="F84" s="36">
        <f t="shared" si="12"/>
        <v>0.79</v>
      </c>
      <c r="G84" s="36">
        <f t="shared" si="12"/>
        <v>0.79</v>
      </c>
      <c r="H84" s="36">
        <f t="shared" si="12"/>
        <v>0.79</v>
      </c>
      <c r="I84" s="36">
        <f t="shared" si="12"/>
        <v>0.79</v>
      </c>
    </row>
    <row r="85" spans="1:9" ht="24.9" customHeight="1" thickBot="1" x14ac:dyDescent="0.35">
      <c r="A85" s="298" t="s">
        <v>147</v>
      </c>
      <c r="B85" s="298"/>
      <c r="C85" s="298"/>
      <c r="D85" s="41">
        <f t="shared" ref="D85:I85" si="13">ROUND(MEDIAN(D77:D81),2)</f>
        <v>300</v>
      </c>
      <c r="E85" s="41">
        <f t="shared" si="13"/>
        <v>300</v>
      </c>
      <c r="F85" s="41">
        <f t="shared" si="13"/>
        <v>300</v>
      </c>
      <c r="G85" s="41">
        <f t="shared" si="13"/>
        <v>300</v>
      </c>
      <c r="H85" s="41">
        <f t="shared" si="13"/>
        <v>300</v>
      </c>
      <c r="I85" s="41">
        <f t="shared" si="13"/>
        <v>300</v>
      </c>
    </row>
    <row r="86" spans="1:9" ht="24.9" customHeight="1" thickBot="1" x14ac:dyDescent="0.35">
      <c r="A86" s="298" t="s">
        <v>241</v>
      </c>
      <c r="B86" s="298"/>
      <c r="C86" s="298"/>
      <c r="D86" s="37">
        <f t="shared" ref="D86:I86" si="14">IF(D84&gt;25%,D85,D82)*1</f>
        <v>300</v>
      </c>
      <c r="E86" s="37">
        <f t="shared" si="14"/>
        <v>300</v>
      </c>
      <c r="F86" s="37">
        <f t="shared" si="14"/>
        <v>300</v>
      </c>
      <c r="G86" s="37">
        <f t="shared" si="14"/>
        <v>300</v>
      </c>
      <c r="H86" s="37">
        <f t="shared" si="14"/>
        <v>300</v>
      </c>
      <c r="I86" s="37">
        <f t="shared" si="14"/>
        <v>300</v>
      </c>
    </row>
    <row r="87" spans="1:9" ht="24.9" customHeight="1" thickBot="1" x14ac:dyDescent="0.35"/>
    <row r="88" spans="1:9" ht="24.9" customHeight="1" thickBot="1" x14ac:dyDescent="0.35">
      <c r="A88" s="299" t="s">
        <v>308</v>
      </c>
      <c r="B88" s="300"/>
      <c r="C88" s="300"/>
      <c r="D88" s="300"/>
      <c r="E88" s="301"/>
    </row>
    <row r="89" spans="1:9" ht="24.9" customHeight="1" thickBot="1" x14ac:dyDescent="0.35">
      <c r="A89" s="248" t="s">
        <v>151</v>
      </c>
      <c r="B89" s="249"/>
      <c r="C89" s="249"/>
      <c r="D89" s="249"/>
      <c r="E89" s="250"/>
    </row>
    <row r="90" spans="1:9" ht="24.9" customHeight="1" thickBot="1" x14ac:dyDescent="0.35">
      <c r="A90" s="177" t="s">
        <v>25</v>
      </c>
      <c r="B90" s="177"/>
      <c r="C90" s="177"/>
      <c r="D90" s="23">
        <v>1</v>
      </c>
      <c r="E90" s="23">
        <v>2</v>
      </c>
    </row>
    <row r="91" spans="1:9" ht="24.9" customHeight="1" thickBot="1" x14ac:dyDescent="0.35">
      <c r="A91" s="177" t="s">
        <v>134</v>
      </c>
      <c r="B91" s="177"/>
      <c r="C91" s="177"/>
      <c r="D91" s="24" t="s">
        <v>137</v>
      </c>
      <c r="E91" s="24" t="s">
        <v>138</v>
      </c>
    </row>
    <row r="92" spans="1:9" ht="24.9" customHeight="1" thickBot="1" x14ac:dyDescent="0.35">
      <c r="A92" s="177" t="s">
        <v>32</v>
      </c>
      <c r="B92" s="177"/>
      <c r="C92" s="21" t="s">
        <v>243</v>
      </c>
      <c r="D92" s="27"/>
      <c r="E92" s="27"/>
    </row>
    <row r="93" spans="1:9" ht="24.9" customHeight="1" thickBot="1" x14ac:dyDescent="0.35">
      <c r="A93" s="296" t="s">
        <v>160</v>
      </c>
      <c r="B93" s="296"/>
      <c r="C93" s="22" t="s">
        <v>2</v>
      </c>
      <c r="D93" s="26">
        <v>177</v>
      </c>
      <c r="E93" s="26">
        <v>329</v>
      </c>
    </row>
    <row r="94" spans="1:9" ht="24.9" customHeight="1" thickBot="1" x14ac:dyDescent="0.35">
      <c r="A94" s="297" t="s">
        <v>26</v>
      </c>
      <c r="B94" s="297"/>
      <c r="C94" s="22" t="s">
        <v>2</v>
      </c>
      <c r="D94" s="26">
        <v>187</v>
      </c>
      <c r="E94" s="26">
        <v>187</v>
      </c>
    </row>
    <row r="95" spans="1:9" ht="24.9" customHeight="1" thickBot="1" x14ac:dyDescent="0.35">
      <c r="A95" s="296" t="s">
        <v>197</v>
      </c>
      <c r="B95" s="296"/>
      <c r="C95" s="22" t="s">
        <v>2</v>
      </c>
      <c r="D95" s="26">
        <v>151</v>
      </c>
      <c r="E95" s="26">
        <v>131</v>
      </c>
    </row>
    <row r="96" spans="1:9" ht="24.9" customHeight="1" thickBot="1" x14ac:dyDescent="0.35">
      <c r="A96" s="298" t="s">
        <v>144</v>
      </c>
      <c r="B96" s="298"/>
      <c r="C96" s="298"/>
      <c r="D96" s="35">
        <f>ROUND(AVERAGE(D93:D95),2)</f>
        <v>171.67</v>
      </c>
      <c r="E96" s="35">
        <f>ROUND(AVERAGE(E93:E95),2)</f>
        <v>215.67</v>
      </c>
    </row>
    <row r="97" spans="1:5" ht="24.9" customHeight="1" thickBot="1" x14ac:dyDescent="0.35">
      <c r="A97" s="298" t="s">
        <v>145</v>
      </c>
      <c r="B97" s="298"/>
      <c r="C97" s="298"/>
      <c r="D97" s="35">
        <f>ROUND(STDEVA(D93:D95),2)</f>
        <v>18.579999999999998</v>
      </c>
      <c r="E97" s="35">
        <f>ROUND(STDEVA(E93:E95),2)</f>
        <v>102.07</v>
      </c>
    </row>
    <row r="98" spans="1:5" ht="24.9" customHeight="1" thickBot="1" x14ac:dyDescent="0.35">
      <c r="A98" s="298" t="s">
        <v>146</v>
      </c>
      <c r="B98" s="298"/>
      <c r="C98" s="298"/>
      <c r="D98" s="36">
        <f>ROUND(D97/D96,2)</f>
        <v>0.11</v>
      </c>
      <c r="E98" s="36">
        <f>ROUND(E97/E96,2)</f>
        <v>0.47</v>
      </c>
    </row>
    <row r="99" spans="1:5" ht="24.9" customHeight="1" thickBot="1" x14ac:dyDescent="0.35">
      <c r="A99" s="298" t="s">
        <v>147</v>
      </c>
      <c r="B99" s="298"/>
      <c r="C99" s="298"/>
      <c r="D99" s="41">
        <f>ROUND(MEDIAN(D93:D95),2)</f>
        <v>177</v>
      </c>
      <c r="E99" s="41">
        <f>ROUND(MEDIAN(E93:E95),2)</f>
        <v>187</v>
      </c>
    </row>
    <row r="100" spans="1:5" ht="24.9" customHeight="1" thickBot="1" x14ac:dyDescent="0.35">
      <c r="A100" s="298" t="s">
        <v>241</v>
      </c>
      <c r="B100" s="298"/>
      <c r="C100" s="298"/>
      <c r="D100" s="37">
        <f>IF(D98&gt;25%,D99,D96)*1</f>
        <v>171.67</v>
      </c>
      <c r="E100" s="37">
        <f>IF(E98&gt;25%,E99,E96)*1</f>
        <v>187</v>
      </c>
    </row>
    <row r="101" spans="1:5" ht="24.9" customHeight="1" thickBot="1" x14ac:dyDescent="0.35"/>
    <row r="102" spans="1:5" ht="24.9" customHeight="1" thickBot="1" x14ac:dyDescent="0.35">
      <c r="A102" s="299" t="s">
        <v>309</v>
      </c>
      <c r="B102" s="300"/>
      <c r="C102" s="300"/>
      <c r="D102" s="300"/>
      <c r="E102" s="301"/>
    </row>
    <row r="103" spans="1:5" ht="24.9" customHeight="1" thickBot="1" x14ac:dyDescent="0.35">
      <c r="A103" s="248" t="s">
        <v>151</v>
      </c>
      <c r="B103" s="249"/>
      <c r="C103" s="249"/>
      <c r="D103" s="249"/>
      <c r="E103" s="250"/>
    </row>
    <row r="104" spans="1:5" ht="24.9" customHeight="1" thickBot="1" x14ac:dyDescent="0.35">
      <c r="A104" s="177" t="s">
        <v>25</v>
      </c>
      <c r="B104" s="177"/>
      <c r="C104" s="177"/>
      <c r="D104" s="23">
        <v>1</v>
      </c>
      <c r="E104" s="23">
        <v>2</v>
      </c>
    </row>
    <row r="105" spans="1:5" ht="24.9" customHeight="1" thickBot="1" x14ac:dyDescent="0.35">
      <c r="A105" s="177" t="s">
        <v>134</v>
      </c>
      <c r="B105" s="177"/>
      <c r="C105" s="177"/>
      <c r="D105" s="24" t="s">
        <v>137</v>
      </c>
      <c r="E105" s="24" t="s">
        <v>138</v>
      </c>
    </row>
    <row r="106" spans="1:5" ht="24.9" customHeight="1" thickBot="1" x14ac:dyDescent="0.35">
      <c r="A106" s="177" t="s">
        <v>143</v>
      </c>
      <c r="B106" s="177"/>
      <c r="C106" s="21" t="s">
        <v>243</v>
      </c>
      <c r="D106" s="27"/>
      <c r="E106" s="27"/>
    </row>
    <row r="107" spans="1:5" ht="24.9" customHeight="1" thickBot="1" x14ac:dyDescent="0.35">
      <c r="A107" s="296" t="s">
        <v>225</v>
      </c>
      <c r="B107" s="296"/>
      <c r="C107" s="22" t="s">
        <v>2</v>
      </c>
      <c r="D107" s="26">
        <v>120</v>
      </c>
      <c r="E107" s="26">
        <v>75</v>
      </c>
    </row>
    <row r="108" spans="1:5" ht="24.9" customHeight="1" thickBot="1" x14ac:dyDescent="0.35">
      <c r="A108" s="296" t="s">
        <v>226</v>
      </c>
      <c r="B108" s="296"/>
      <c r="C108" s="22" t="s">
        <v>2</v>
      </c>
      <c r="D108" s="26">
        <v>120</v>
      </c>
      <c r="E108" s="26">
        <v>75</v>
      </c>
    </row>
    <row r="109" spans="1:5" ht="24.9" customHeight="1" thickBot="1" x14ac:dyDescent="0.35">
      <c r="A109" s="296" t="s">
        <v>227</v>
      </c>
      <c r="B109" s="296"/>
      <c r="C109" s="22" t="s">
        <v>2</v>
      </c>
      <c r="D109" s="26">
        <v>75</v>
      </c>
      <c r="E109" s="26">
        <v>75</v>
      </c>
    </row>
    <row r="110" spans="1:5" ht="24.9" customHeight="1" thickBot="1" x14ac:dyDescent="0.35">
      <c r="A110" s="298" t="s">
        <v>144</v>
      </c>
      <c r="B110" s="298"/>
      <c r="C110" s="298"/>
      <c r="D110" s="35">
        <f>ROUND(AVERAGE(D107:D109),2)</f>
        <v>105</v>
      </c>
      <c r="E110" s="35">
        <f>ROUND(AVERAGE(E107:E109),2)</f>
        <v>75</v>
      </c>
    </row>
    <row r="111" spans="1:5" ht="24.9" customHeight="1" thickBot="1" x14ac:dyDescent="0.35">
      <c r="A111" s="298" t="s">
        <v>145</v>
      </c>
      <c r="B111" s="298"/>
      <c r="C111" s="298"/>
      <c r="D111" s="35">
        <f>ROUND(STDEVA(D107:D109),2)</f>
        <v>25.98</v>
      </c>
      <c r="E111" s="35">
        <f>ROUND(STDEVA(E107:E109),2)</f>
        <v>0</v>
      </c>
    </row>
    <row r="112" spans="1:5" ht="24.9" customHeight="1" thickBot="1" x14ac:dyDescent="0.35">
      <c r="A112" s="298" t="s">
        <v>146</v>
      </c>
      <c r="B112" s="298"/>
      <c r="C112" s="298"/>
      <c r="D112" s="36">
        <f>ROUND(D111/D110,2)</f>
        <v>0.25</v>
      </c>
      <c r="E112" s="36">
        <f>ROUND(E111/E110,2)</f>
        <v>0</v>
      </c>
    </row>
    <row r="113" spans="1:5" ht="24.9" customHeight="1" thickBot="1" x14ac:dyDescent="0.35">
      <c r="A113" s="298" t="s">
        <v>147</v>
      </c>
      <c r="B113" s="298"/>
      <c r="C113" s="298"/>
      <c r="D113" s="41">
        <f>ROUND(MEDIAN(D107:D109),2)</f>
        <v>120</v>
      </c>
      <c r="E113" s="41">
        <f>ROUND(MEDIAN(E107:E109),2)</f>
        <v>75</v>
      </c>
    </row>
    <row r="114" spans="1:5" ht="24.9" customHeight="1" thickBot="1" x14ac:dyDescent="0.35">
      <c r="A114" s="298" t="s">
        <v>241</v>
      </c>
      <c r="B114" s="298"/>
      <c r="C114" s="298"/>
      <c r="D114" s="37">
        <f>IF(D112&gt;25%,D113,D110)*1</f>
        <v>105</v>
      </c>
      <c r="E114" s="37">
        <f>IF(E112&gt;25%,E113,E110)*1</f>
        <v>75</v>
      </c>
    </row>
    <row r="115" spans="1:5" ht="15" thickBot="1" x14ac:dyDescent="0.35"/>
    <row r="116" spans="1:5" ht="20.399999999999999" customHeight="1" thickBot="1" x14ac:dyDescent="0.35">
      <c r="A116" s="299" t="s">
        <v>310</v>
      </c>
      <c r="B116" s="300"/>
      <c r="C116" s="300"/>
      <c r="D116" s="300"/>
      <c r="E116" s="301"/>
    </row>
    <row r="117" spans="1:5" ht="30.6" customHeight="1" thickBot="1" x14ac:dyDescent="0.35">
      <c r="A117" s="320" t="s">
        <v>341</v>
      </c>
      <c r="B117" s="321"/>
      <c r="C117" s="321"/>
      <c r="D117" s="321"/>
      <c r="E117" s="322"/>
    </row>
    <row r="118" spans="1:5" ht="27.6" customHeight="1" thickBot="1" x14ac:dyDescent="0.35">
      <c r="A118" s="177" t="s">
        <v>25</v>
      </c>
      <c r="B118" s="177"/>
      <c r="C118" s="177"/>
      <c r="D118" s="334" t="s">
        <v>247</v>
      </c>
      <c r="E118" s="335"/>
    </row>
    <row r="119" spans="1:5" ht="48.6" customHeight="1" thickBot="1" x14ac:dyDescent="0.35">
      <c r="A119" s="177" t="s">
        <v>134</v>
      </c>
      <c r="B119" s="177"/>
      <c r="C119" s="318"/>
      <c r="D119" s="216" t="s">
        <v>248</v>
      </c>
      <c r="E119" s="217"/>
    </row>
    <row r="120" spans="1:5" ht="19.8" customHeight="1" thickBot="1" x14ac:dyDescent="0.35">
      <c r="A120" s="296" t="s">
        <v>342</v>
      </c>
      <c r="B120" s="296"/>
      <c r="C120" s="22" t="s">
        <v>2</v>
      </c>
      <c r="D120" s="325">
        <v>29.5</v>
      </c>
      <c r="E120" s="326"/>
    </row>
    <row r="121" spans="1:5" ht="20.399999999999999" customHeight="1" thickBot="1" x14ac:dyDescent="0.35">
      <c r="A121" s="296" t="s">
        <v>343</v>
      </c>
      <c r="B121" s="296"/>
      <c r="C121" s="22" t="s">
        <v>2</v>
      </c>
      <c r="D121" s="308">
        <v>136.9</v>
      </c>
      <c r="E121" s="309"/>
    </row>
    <row r="122" spans="1:5" ht="20.399999999999999" customHeight="1" thickBot="1" x14ac:dyDescent="0.35">
      <c r="A122" s="323" t="s">
        <v>346</v>
      </c>
      <c r="B122" s="324"/>
      <c r="C122" s="22" t="s">
        <v>2</v>
      </c>
      <c r="D122" s="308">
        <v>15.71</v>
      </c>
      <c r="E122" s="309"/>
    </row>
    <row r="123" spans="1:5" ht="21.6" customHeight="1" thickBot="1" x14ac:dyDescent="0.35">
      <c r="A123" s="323" t="s">
        <v>344</v>
      </c>
      <c r="B123" s="324"/>
      <c r="C123" s="22" t="s">
        <v>2</v>
      </c>
      <c r="D123" s="308">
        <v>43.73</v>
      </c>
      <c r="E123" s="309"/>
    </row>
    <row r="124" spans="1:5" ht="15" thickBot="1" x14ac:dyDescent="0.35">
      <c r="A124" s="298" t="s">
        <v>144</v>
      </c>
      <c r="B124" s="298"/>
      <c r="C124" s="298"/>
      <c r="D124" s="310">
        <f>ROUND(AVERAGE(D120:D123),2)</f>
        <v>56.46</v>
      </c>
      <c r="E124" s="311"/>
    </row>
    <row r="125" spans="1:5" ht="15" thickBot="1" x14ac:dyDescent="0.35">
      <c r="A125" s="298" t="s">
        <v>145</v>
      </c>
      <c r="B125" s="298"/>
      <c r="C125" s="298"/>
      <c r="D125" s="310">
        <f>ROUND(STDEVA(D120:D123),2)</f>
        <v>54.83</v>
      </c>
      <c r="E125" s="311"/>
    </row>
    <row r="126" spans="1:5" ht="15" thickBot="1" x14ac:dyDescent="0.35">
      <c r="A126" s="298" t="s">
        <v>146</v>
      </c>
      <c r="B126" s="298"/>
      <c r="C126" s="298"/>
      <c r="D126" s="312">
        <f>ROUND(D125/D124,2)</f>
        <v>0.97</v>
      </c>
      <c r="E126" s="313"/>
    </row>
    <row r="127" spans="1:5" ht="15" thickBot="1" x14ac:dyDescent="0.35">
      <c r="A127" s="319" t="s">
        <v>147</v>
      </c>
      <c r="B127" s="319"/>
      <c r="C127" s="319"/>
      <c r="D127" s="314">
        <f>ROUND(MEDIAN(D120:D123),2)</f>
        <v>36.619999999999997</v>
      </c>
      <c r="E127" s="315"/>
    </row>
    <row r="128" spans="1:5" ht="15" thickBot="1" x14ac:dyDescent="0.35">
      <c r="A128" s="306" t="s">
        <v>241</v>
      </c>
      <c r="B128" s="307"/>
      <c r="C128" s="307"/>
      <c r="D128" s="316">
        <f>IF(D126&gt;25%,D127,D124)*1</f>
        <v>36.619999999999997</v>
      </c>
      <c r="E128" s="317"/>
    </row>
    <row r="129" spans="1:5" ht="15" thickBot="1" x14ac:dyDescent="0.35">
      <c r="A129" s="86"/>
      <c r="B129" s="86"/>
      <c r="C129" s="86"/>
      <c r="D129" s="87"/>
      <c r="E129" s="87"/>
    </row>
    <row r="130" spans="1:5" ht="15" thickBot="1" x14ac:dyDescent="0.35">
      <c r="A130" s="341" t="s">
        <v>249</v>
      </c>
      <c r="B130" s="342"/>
      <c r="C130" s="342"/>
      <c r="D130" s="342"/>
      <c r="E130" s="343"/>
    </row>
    <row r="131" spans="1:5" ht="15" thickBot="1" x14ac:dyDescent="0.35"/>
    <row r="132" spans="1:5" ht="14.4" customHeight="1" x14ac:dyDescent="0.3">
      <c r="A132" s="344" t="s">
        <v>250</v>
      </c>
      <c r="B132" s="345"/>
      <c r="C132" s="345"/>
      <c r="D132" s="345"/>
      <c r="E132" s="346"/>
    </row>
    <row r="133" spans="1:5" x14ac:dyDescent="0.3">
      <c r="A133" s="347"/>
      <c r="B133" s="348"/>
      <c r="C133" s="348"/>
      <c r="D133" s="348"/>
      <c r="E133" s="349"/>
    </row>
    <row r="134" spans="1:5" ht="15" thickBot="1" x14ac:dyDescent="0.35">
      <c r="A134" s="350"/>
      <c r="B134" s="351"/>
      <c r="C134" s="351"/>
      <c r="D134" s="351"/>
      <c r="E134" s="352"/>
    </row>
    <row r="135" spans="1:5" ht="15" thickBot="1" x14ac:dyDescent="0.35"/>
    <row r="136" spans="1:5" ht="15" thickBot="1" x14ac:dyDescent="0.35">
      <c r="A136" s="338" t="s">
        <v>288</v>
      </c>
      <c r="B136" s="339"/>
      <c r="C136" s="339"/>
      <c r="D136" s="339"/>
      <c r="E136" s="340"/>
    </row>
  </sheetData>
  <sheetProtection algorithmName="SHA-512" hashValue="b43wS5+R+VA4azcJppSY4Wic+51ucOgSk5363NO8b1fPzDW/cn8JllIoVafAmpJJ2TVQUgRpWSJC/7UlPyTtQQ==" saltValue="jsgf7rkIIo1JaA54CLUfww==" spinCount="100000" sheet="1" objects="1" scenarios="1"/>
  <mergeCells count="162">
    <mergeCell ref="A136:E136"/>
    <mergeCell ref="A130:E130"/>
    <mergeCell ref="A1:I1"/>
    <mergeCell ref="A25:I25"/>
    <mergeCell ref="A88:E88"/>
    <mergeCell ref="A102:E102"/>
    <mergeCell ref="A116:E116"/>
    <mergeCell ref="A7:B7"/>
    <mergeCell ref="A8:B8"/>
    <mergeCell ref="G28:I28"/>
    <mergeCell ref="A29:B29"/>
    <mergeCell ref="A30:B30"/>
    <mergeCell ref="A31:B31"/>
    <mergeCell ref="A32:B32"/>
    <mergeCell ref="A33:B33"/>
    <mergeCell ref="A18:B18"/>
    <mergeCell ref="A19:C19"/>
    <mergeCell ref="A20:C20"/>
    <mergeCell ref="A21:C21"/>
    <mergeCell ref="A22:C22"/>
    <mergeCell ref="A23:C23"/>
    <mergeCell ref="A49:I49"/>
    <mergeCell ref="A50:I50"/>
    <mergeCell ref="A132:E134"/>
    <mergeCell ref="G3:I3"/>
    <mergeCell ref="A4:C4"/>
    <mergeCell ref="D4:F4"/>
    <mergeCell ref="G4:I4"/>
    <mergeCell ref="A73:C73"/>
    <mergeCell ref="G27:I27"/>
    <mergeCell ref="A27:C27"/>
    <mergeCell ref="D27:F27"/>
    <mergeCell ref="A28:C28"/>
    <mergeCell ref="D28:F28"/>
    <mergeCell ref="A13:B13"/>
    <mergeCell ref="A14:B14"/>
    <mergeCell ref="A17:B17"/>
    <mergeCell ref="A9:B9"/>
    <mergeCell ref="A10:B10"/>
    <mergeCell ref="A11:B11"/>
    <mergeCell ref="A12:B12"/>
    <mergeCell ref="A5:B5"/>
    <mergeCell ref="A6:B6"/>
    <mergeCell ref="A16:B16"/>
    <mergeCell ref="A60:C60"/>
    <mergeCell ref="A61:C61"/>
    <mergeCell ref="D60:E60"/>
    <mergeCell ref="D61:E61"/>
    <mergeCell ref="A36:B36"/>
    <mergeCell ref="A37:B37"/>
    <mergeCell ref="A39:B39"/>
    <mergeCell ref="A40:B40"/>
    <mergeCell ref="A38:B38"/>
    <mergeCell ref="A41:B41"/>
    <mergeCell ref="D119:E119"/>
    <mergeCell ref="D118:E118"/>
    <mergeCell ref="A3:C3"/>
    <mergeCell ref="D3:F3"/>
    <mergeCell ref="A62:C62"/>
    <mergeCell ref="A63:C63"/>
    <mergeCell ref="A64:C64"/>
    <mergeCell ref="D62:E62"/>
    <mergeCell ref="D63:E63"/>
    <mergeCell ref="D64:E64"/>
    <mergeCell ref="A65:E65"/>
    <mergeCell ref="A105:C105"/>
    <mergeCell ref="A104:C104"/>
    <mergeCell ref="A91:C91"/>
    <mergeCell ref="A92:B92"/>
    <mergeCell ref="A103:E103"/>
    <mergeCell ref="A114:C114"/>
    <mergeCell ref="A97:C97"/>
    <mergeCell ref="A2:I2"/>
    <mergeCell ref="A26:I26"/>
    <mergeCell ref="A99:C99"/>
    <mergeCell ref="A84:C84"/>
    <mergeCell ref="A85:C85"/>
    <mergeCell ref="A86:C86"/>
    <mergeCell ref="A77:B77"/>
    <mergeCell ref="A78:B78"/>
    <mergeCell ref="A74:C74"/>
    <mergeCell ref="A79:B79"/>
    <mergeCell ref="A80:B80"/>
    <mergeCell ref="A81:B81"/>
    <mergeCell ref="A82:C82"/>
    <mergeCell ref="A83:C83"/>
    <mergeCell ref="A15:B15"/>
    <mergeCell ref="A89:E89"/>
    <mergeCell ref="A42:B42"/>
    <mergeCell ref="A43:C43"/>
    <mergeCell ref="A44:C44"/>
    <mergeCell ref="A45:C45"/>
    <mergeCell ref="A46:C46"/>
    <mergeCell ref="A47:C47"/>
    <mergeCell ref="A34:B34"/>
    <mergeCell ref="A35:B35"/>
    <mergeCell ref="A118:C118"/>
    <mergeCell ref="A119:C119"/>
    <mergeCell ref="A121:B121"/>
    <mergeCell ref="A127:C127"/>
    <mergeCell ref="A117:E117"/>
    <mergeCell ref="A109:B109"/>
    <mergeCell ref="A113:C113"/>
    <mergeCell ref="A107:B107"/>
    <mergeCell ref="A123:B123"/>
    <mergeCell ref="D123:E123"/>
    <mergeCell ref="A122:B122"/>
    <mergeCell ref="D122:E122"/>
    <mergeCell ref="A120:B120"/>
    <mergeCell ref="D120:E120"/>
    <mergeCell ref="A128:C128"/>
    <mergeCell ref="D121:E121"/>
    <mergeCell ref="D124:E124"/>
    <mergeCell ref="D125:E125"/>
    <mergeCell ref="D126:E126"/>
    <mergeCell ref="D127:E127"/>
    <mergeCell ref="D128:E128"/>
    <mergeCell ref="A124:C124"/>
    <mergeCell ref="A125:C125"/>
    <mergeCell ref="A126:C126"/>
    <mergeCell ref="A71:I71"/>
    <mergeCell ref="A72:I72"/>
    <mergeCell ref="A75:A76"/>
    <mergeCell ref="B75:B76"/>
    <mergeCell ref="D75:E75"/>
    <mergeCell ref="D76:E76"/>
    <mergeCell ref="F75:G75"/>
    <mergeCell ref="F76:G76"/>
    <mergeCell ref="H75:I75"/>
    <mergeCell ref="H76:I76"/>
    <mergeCell ref="A90:C90"/>
    <mergeCell ref="A106:B106"/>
    <mergeCell ref="A93:B93"/>
    <mergeCell ref="A94:B94"/>
    <mergeCell ref="A95:B95"/>
    <mergeCell ref="A111:C111"/>
    <mergeCell ref="A98:C98"/>
    <mergeCell ref="A112:C112"/>
    <mergeCell ref="A96:C96"/>
    <mergeCell ref="A110:C110"/>
    <mergeCell ref="A108:B108"/>
    <mergeCell ref="A100:C100"/>
    <mergeCell ref="A66:E66"/>
    <mergeCell ref="A67:E67"/>
    <mergeCell ref="A68:E68"/>
    <mergeCell ref="A69:E69"/>
    <mergeCell ref="A51:E51"/>
    <mergeCell ref="A52:E52"/>
    <mergeCell ref="A53:C53"/>
    <mergeCell ref="A54:C54"/>
    <mergeCell ref="A55:C55"/>
    <mergeCell ref="A56:C56"/>
    <mergeCell ref="A57:C57"/>
    <mergeCell ref="A58:C58"/>
    <mergeCell ref="A59:C59"/>
    <mergeCell ref="D53:E53"/>
    <mergeCell ref="D54:E54"/>
    <mergeCell ref="D55:E55"/>
    <mergeCell ref="D56:E56"/>
    <mergeCell ref="D57:E57"/>
    <mergeCell ref="D58:E58"/>
    <mergeCell ref="D59:E59"/>
  </mergeCells>
  <conditionalFormatting sqref="D124:D126">
    <cfRule type="cellIs" dxfId="13" priority="4" operator="between">
      <formula>#REF!</formula>
      <formula>#REF!</formula>
    </cfRule>
  </conditionalFormatting>
  <conditionalFormatting sqref="D96:E98">
    <cfRule type="cellIs" dxfId="12" priority="7" operator="between">
      <formula>#REF!</formula>
      <formula>#REF!</formula>
    </cfRule>
  </conditionalFormatting>
  <conditionalFormatting sqref="D110:E112">
    <cfRule type="cellIs" dxfId="11" priority="5" operator="between">
      <formula>#REF!</formula>
      <formula>#REF!</formula>
    </cfRule>
  </conditionalFormatting>
  <conditionalFormatting sqref="D19:I21">
    <cfRule type="cellIs" dxfId="10" priority="13" operator="between">
      <formula>#REF!</formula>
      <formula>#REF!</formula>
    </cfRule>
  </conditionalFormatting>
  <conditionalFormatting sqref="D43:I45">
    <cfRule type="cellIs" dxfId="9" priority="12" operator="between">
      <formula>#REF!</formula>
      <formula>#REF!</formula>
    </cfRule>
  </conditionalFormatting>
  <conditionalFormatting sqref="D82:I84">
    <cfRule type="cellIs" dxfId="8" priority="2" operator="between">
      <formula>#REF!</formula>
      <formula>#REF!</formula>
    </cfRule>
  </conditionalFormatting>
  <conditionalFormatting sqref="F65:I67">
    <cfRule type="cellIs" dxfId="7" priority="1" operator="between">
      <formula>#REF!</formula>
      <formula>#REF!</formula>
    </cfRule>
  </conditionalFormatting>
  <pageMargins left="0.25" right="0.25" top="0.75" bottom="0.75" header="0.3" footer="0.3"/>
  <pageSetup paperSize="9" scale="8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8BCDF0-FAAE-459A-9116-AA61A6B87617}">
  <sheetPr>
    <pageSetUpPr fitToPage="1"/>
  </sheetPr>
  <dimension ref="A1:V129"/>
  <sheetViews>
    <sheetView topLeftCell="A114" zoomScale="90" zoomScaleNormal="90" workbookViewId="0">
      <selection activeCell="X108" sqref="X108"/>
    </sheetView>
  </sheetViews>
  <sheetFormatPr defaultRowHeight="14.4" x14ac:dyDescent="0.3"/>
  <cols>
    <col min="1" max="1" width="6" style="38" customWidth="1"/>
    <col min="2" max="2" width="24.44140625" style="38" customWidth="1"/>
    <col min="3" max="3" width="8.21875" style="39" customWidth="1"/>
    <col min="4" max="4" width="7.77734375" style="39" customWidth="1"/>
    <col min="5" max="5" width="7.77734375" style="38" customWidth="1"/>
    <col min="6" max="8" width="7.77734375" style="40" customWidth="1"/>
    <col min="9" max="9" width="7" style="40" customWidth="1"/>
    <col min="10" max="17" width="7.77734375" style="38" customWidth="1"/>
    <col min="18" max="19" width="8.88671875" customWidth="1"/>
    <col min="20" max="20" width="10.33203125" customWidth="1"/>
    <col min="21" max="21" width="8.88671875" customWidth="1"/>
    <col min="22" max="22" width="12.6640625" customWidth="1"/>
    <col min="260" max="260" width="5" customWidth="1"/>
    <col min="261" max="261" width="24.44140625" customWidth="1"/>
    <col min="262" max="262" width="8.44140625" customWidth="1"/>
    <col min="263" max="264" width="7.88671875" customWidth="1"/>
    <col min="265" max="265" width="8.44140625" customWidth="1"/>
    <col min="266" max="266" width="7.44140625" customWidth="1"/>
    <col min="267" max="267" width="8.5546875" customWidth="1"/>
    <col min="268" max="268" width="7" customWidth="1"/>
    <col min="269" max="269" width="6.5546875" customWidth="1"/>
    <col min="270" max="270" width="9.44140625" customWidth="1"/>
    <col min="271" max="271" width="6.44140625" customWidth="1"/>
    <col min="272" max="272" width="7.44140625" customWidth="1"/>
    <col min="274" max="275" width="5.88671875" customWidth="1"/>
    <col min="516" max="516" width="5" customWidth="1"/>
    <col min="517" max="517" width="24.44140625" customWidth="1"/>
    <col min="518" max="518" width="8.44140625" customWidth="1"/>
    <col min="519" max="520" width="7.88671875" customWidth="1"/>
    <col min="521" max="521" width="8.44140625" customWidth="1"/>
    <col min="522" max="522" width="7.44140625" customWidth="1"/>
    <col min="523" max="523" width="8.5546875" customWidth="1"/>
    <col min="524" max="524" width="7" customWidth="1"/>
    <col min="525" max="525" width="6.5546875" customWidth="1"/>
    <col min="526" max="526" width="9.44140625" customWidth="1"/>
    <col min="527" max="527" width="6.44140625" customWidth="1"/>
    <col min="528" max="528" width="7.44140625" customWidth="1"/>
    <col min="530" max="531" width="5.88671875" customWidth="1"/>
    <col min="772" max="772" width="5" customWidth="1"/>
    <col min="773" max="773" width="24.44140625" customWidth="1"/>
    <col min="774" max="774" width="8.44140625" customWidth="1"/>
    <col min="775" max="776" width="7.88671875" customWidth="1"/>
    <col min="777" max="777" width="8.44140625" customWidth="1"/>
    <col min="778" max="778" width="7.44140625" customWidth="1"/>
    <col min="779" max="779" width="8.5546875" customWidth="1"/>
    <col min="780" max="780" width="7" customWidth="1"/>
    <col min="781" max="781" width="6.5546875" customWidth="1"/>
    <col min="782" max="782" width="9.44140625" customWidth="1"/>
    <col min="783" max="783" width="6.44140625" customWidth="1"/>
    <col min="784" max="784" width="7.44140625" customWidth="1"/>
    <col min="786" max="787" width="5.88671875" customWidth="1"/>
    <col min="1028" max="1028" width="5" customWidth="1"/>
    <col min="1029" max="1029" width="24.44140625" customWidth="1"/>
    <col min="1030" max="1030" width="8.44140625" customWidth="1"/>
    <col min="1031" max="1032" width="7.88671875" customWidth="1"/>
    <col min="1033" max="1033" width="8.44140625" customWidth="1"/>
    <col min="1034" max="1034" width="7.44140625" customWidth="1"/>
    <col min="1035" max="1035" width="8.5546875" customWidth="1"/>
    <col min="1036" max="1036" width="7" customWidth="1"/>
    <col min="1037" max="1037" width="6.5546875" customWidth="1"/>
    <col min="1038" max="1038" width="9.44140625" customWidth="1"/>
    <col min="1039" max="1039" width="6.44140625" customWidth="1"/>
    <col min="1040" max="1040" width="7.44140625" customWidth="1"/>
    <col min="1042" max="1043" width="5.88671875" customWidth="1"/>
    <col min="1284" max="1284" width="5" customWidth="1"/>
    <col min="1285" max="1285" width="24.44140625" customWidth="1"/>
    <col min="1286" max="1286" width="8.44140625" customWidth="1"/>
    <col min="1287" max="1288" width="7.88671875" customWidth="1"/>
    <col min="1289" max="1289" width="8.44140625" customWidth="1"/>
    <col min="1290" max="1290" width="7.44140625" customWidth="1"/>
    <col min="1291" max="1291" width="8.5546875" customWidth="1"/>
    <col min="1292" max="1292" width="7" customWidth="1"/>
    <col min="1293" max="1293" width="6.5546875" customWidth="1"/>
    <col min="1294" max="1294" width="9.44140625" customWidth="1"/>
    <col min="1295" max="1295" width="6.44140625" customWidth="1"/>
    <col min="1296" max="1296" width="7.44140625" customWidth="1"/>
    <col min="1298" max="1299" width="5.88671875" customWidth="1"/>
    <col min="1540" max="1540" width="5" customWidth="1"/>
    <col min="1541" max="1541" width="24.44140625" customWidth="1"/>
    <col min="1542" max="1542" width="8.44140625" customWidth="1"/>
    <col min="1543" max="1544" width="7.88671875" customWidth="1"/>
    <col min="1545" max="1545" width="8.44140625" customWidth="1"/>
    <col min="1546" max="1546" width="7.44140625" customWidth="1"/>
    <col min="1547" max="1547" width="8.5546875" customWidth="1"/>
    <col min="1548" max="1548" width="7" customWidth="1"/>
    <col min="1549" max="1549" width="6.5546875" customWidth="1"/>
    <col min="1550" max="1550" width="9.44140625" customWidth="1"/>
    <col min="1551" max="1551" width="6.44140625" customWidth="1"/>
    <col min="1552" max="1552" width="7.44140625" customWidth="1"/>
    <col min="1554" max="1555" width="5.88671875" customWidth="1"/>
    <col min="1796" max="1796" width="5" customWidth="1"/>
    <col min="1797" max="1797" width="24.44140625" customWidth="1"/>
    <col min="1798" max="1798" width="8.44140625" customWidth="1"/>
    <col min="1799" max="1800" width="7.88671875" customWidth="1"/>
    <col min="1801" max="1801" width="8.44140625" customWidth="1"/>
    <col min="1802" max="1802" width="7.44140625" customWidth="1"/>
    <col min="1803" max="1803" width="8.5546875" customWidth="1"/>
    <col min="1804" max="1804" width="7" customWidth="1"/>
    <col min="1805" max="1805" width="6.5546875" customWidth="1"/>
    <col min="1806" max="1806" width="9.44140625" customWidth="1"/>
    <col min="1807" max="1807" width="6.44140625" customWidth="1"/>
    <col min="1808" max="1808" width="7.44140625" customWidth="1"/>
    <col min="1810" max="1811" width="5.88671875" customWidth="1"/>
    <col min="2052" max="2052" width="5" customWidth="1"/>
    <col min="2053" max="2053" width="24.44140625" customWidth="1"/>
    <col min="2054" max="2054" width="8.44140625" customWidth="1"/>
    <col min="2055" max="2056" width="7.88671875" customWidth="1"/>
    <col min="2057" max="2057" width="8.44140625" customWidth="1"/>
    <col min="2058" max="2058" width="7.44140625" customWidth="1"/>
    <col min="2059" max="2059" width="8.5546875" customWidth="1"/>
    <col min="2060" max="2060" width="7" customWidth="1"/>
    <col min="2061" max="2061" width="6.5546875" customWidth="1"/>
    <col min="2062" max="2062" width="9.44140625" customWidth="1"/>
    <col min="2063" max="2063" width="6.44140625" customWidth="1"/>
    <col min="2064" max="2064" width="7.44140625" customWidth="1"/>
    <col min="2066" max="2067" width="5.88671875" customWidth="1"/>
    <col min="2308" max="2308" width="5" customWidth="1"/>
    <col min="2309" max="2309" width="24.44140625" customWidth="1"/>
    <col min="2310" max="2310" width="8.44140625" customWidth="1"/>
    <col min="2311" max="2312" width="7.88671875" customWidth="1"/>
    <col min="2313" max="2313" width="8.44140625" customWidth="1"/>
    <col min="2314" max="2314" width="7.44140625" customWidth="1"/>
    <col min="2315" max="2315" width="8.5546875" customWidth="1"/>
    <col min="2316" max="2316" width="7" customWidth="1"/>
    <col min="2317" max="2317" width="6.5546875" customWidth="1"/>
    <col min="2318" max="2318" width="9.44140625" customWidth="1"/>
    <col min="2319" max="2319" width="6.44140625" customWidth="1"/>
    <col min="2320" max="2320" width="7.44140625" customWidth="1"/>
    <col min="2322" max="2323" width="5.88671875" customWidth="1"/>
    <col min="2564" max="2564" width="5" customWidth="1"/>
    <col min="2565" max="2565" width="24.44140625" customWidth="1"/>
    <col min="2566" max="2566" width="8.44140625" customWidth="1"/>
    <col min="2567" max="2568" width="7.88671875" customWidth="1"/>
    <col min="2569" max="2569" width="8.44140625" customWidth="1"/>
    <col min="2570" max="2570" width="7.44140625" customWidth="1"/>
    <col min="2571" max="2571" width="8.5546875" customWidth="1"/>
    <col min="2572" max="2572" width="7" customWidth="1"/>
    <col min="2573" max="2573" width="6.5546875" customWidth="1"/>
    <col min="2574" max="2574" width="9.44140625" customWidth="1"/>
    <col min="2575" max="2575" width="6.44140625" customWidth="1"/>
    <col min="2576" max="2576" width="7.44140625" customWidth="1"/>
    <col min="2578" max="2579" width="5.88671875" customWidth="1"/>
    <col min="2820" max="2820" width="5" customWidth="1"/>
    <col min="2821" max="2821" width="24.44140625" customWidth="1"/>
    <col min="2822" max="2822" width="8.44140625" customWidth="1"/>
    <col min="2823" max="2824" width="7.88671875" customWidth="1"/>
    <col min="2825" max="2825" width="8.44140625" customWidth="1"/>
    <col min="2826" max="2826" width="7.44140625" customWidth="1"/>
    <col min="2827" max="2827" width="8.5546875" customWidth="1"/>
    <col min="2828" max="2828" width="7" customWidth="1"/>
    <col min="2829" max="2829" width="6.5546875" customWidth="1"/>
    <col min="2830" max="2830" width="9.44140625" customWidth="1"/>
    <col min="2831" max="2831" width="6.44140625" customWidth="1"/>
    <col min="2832" max="2832" width="7.44140625" customWidth="1"/>
    <col min="2834" max="2835" width="5.88671875" customWidth="1"/>
    <col min="3076" max="3076" width="5" customWidth="1"/>
    <col min="3077" max="3077" width="24.44140625" customWidth="1"/>
    <col min="3078" max="3078" width="8.44140625" customWidth="1"/>
    <col min="3079" max="3080" width="7.88671875" customWidth="1"/>
    <col min="3081" max="3081" width="8.44140625" customWidth="1"/>
    <col min="3082" max="3082" width="7.44140625" customWidth="1"/>
    <col min="3083" max="3083" width="8.5546875" customWidth="1"/>
    <col min="3084" max="3084" width="7" customWidth="1"/>
    <col min="3085" max="3085" width="6.5546875" customWidth="1"/>
    <col min="3086" max="3086" width="9.44140625" customWidth="1"/>
    <col min="3087" max="3087" width="6.44140625" customWidth="1"/>
    <col min="3088" max="3088" width="7.44140625" customWidth="1"/>
    <col min="3090" max="3091" width="5.88671875" customWidth="1"/>
    <col min="3332" max="3332" width="5" customWidth="1"/>
    <col min="3333" max="3333" width="24.44140625" customWidth="1"/>
    <col min="3334" max="3334" width="8.44140625" customWidth="1"/>
    <col min="3335" max="3336" width="7.88671875" customWidth="1"/>
    <col min="3337" max="3337" width="8.44140625" customWidth="1"/>
    <col min="3338" max="3338" width="7.44140625" customWidth="1"/>
    <col min="3339" max="3339" width="8.5546875" customWidth="1"/>
    <col min="3340" max="3340" width="7" customWidth="1"/>
    <col min="3341" max="3341" width="6.5546875" customWidth="1"/>
    <col min="3342" max="3342" width="9.44140625" customWidth="1"/>
    <col min="3343" max="3343" width="6.44140625" customWidth="1"/>
    <col min="3344" max="3344" width="7.44140625" customWidth="1"/>
    <col min="3346" max="3347" width="5.88671875" customWidth="1"/>
    <col min="3588" max="3588" width="5" customWidth="1"/>
    <col min="3589" max="3589" width="24.44140625" customWidth="1"/>
    <col min="3590" max="3590" width="8.44140625" customWidth="1"/>
    <col min="3591" max="3592" width="7.88671875" customWidth="1"/>
    <col min="3593" max="3593" width="8.44140625" customWidth="1"/>
    <col min="3594" max="3594" width="7.44140625" customWidth="1"/>
    <col min="3595" max="3595" width="8.5546875" customWidth="1"/>
    <col min="3596" max="3596" width="7" customWidth="1"/>
    <col min="3597" max="3597" width="6.5546875" customWidth="1"/>
    <col min="3598" max="3598" width="9.44140625" customWidth="1"/>
    <col min="3599" max="3599" width="6.44140625" customWidth="1"/>
    <col min="3600" max="3600" width="7.44140625" customWidth="1"/>
    <col min="3602" max="3603" width="5.88671875" customWidth="1"/>
    <col min="3844" max="3844" width="5" customWidth="1"/>
    <col min="3845" max="3845" width="24.44140625" customWidth="1"/>
    <col min="3846" max="3846" width="8.44140625" customWidth="1"/>
    <col min="3847" max="3848" width="7.88671875" customWidth="1"/>
    <col min="3849" max="3849" width="8.44140625" customWidth="1"/>
    <col min="3850" max="3850" width="7.44140625" customWidth="1"/>
    <col min="3851" max="3851" width="8.5546875" customWidth="1"/>
    <col min="3852" max="3852" width="7" customWidth="1"/>
    <col min="3853" max="3853" width="6.5546875" customWidth="1"/>
    <col min="3854" max="3854" width="9.44140625" customWidth="1"/>
    <col min="3855" max="3855" width="6.44140625" customWidth="1"/>
    <col min="3856" max="3856" width="7.44140625" customWidth="1"/>
    <col min="3858" max="3859" width="5.88671875" customWidth="1"/>
    <col min="4100" max="4100" width="5" customWidth="1"/>
    <col min="4101" max="4101" width="24.44140625" customWidth="1"/>
    <col min="4102" max="4102" width="8.44140625" customWidth="1"/>
    <col min="4103" max="4104" width="7.88671875" customWidth="1"/>
    <col min="4105" max="4105" width="8.44140625" customWidth="1"/>
    <col min="4106" max="4106" width="7.44140625" customWidth="1"/>
    <col min="4107" max="4107" width="8.5546875" customWidth="1"/>
    <col min="4108" max="4108" width="7" customWidth="1"/>
    <col min="4109" max="4109" width="6.5546875" customWidth="1"/>
    <col min="4110" max="4110" width="9.44140625" customWidth="1"/>
    <col min="4111" max="4111" width="6.44140625" customWidth="1"/>
    <col min="4112" max="4112" width="7.44140625" customWidth="1"/>
    <col min="4114" max="4115" width="5.88671875" customWidth="1"/>
    <col min="4356" max="4356" width="5" customWidth="1"/>
    <col min="4357" max="4357" width="24.44140625" customWidth="1"/>
    <col min="4358" max="4358" width="8.44140625" customWidth="1"/>
    <col min="4359" max="4360" width="7.88671875" customWidth="1"/>
    <col min="4361" max="4361" width="8.44140625" customWidth="1"/>
    <col min="4362" max="4362" width="7.44140625" customWidth="1"/>
    <col min="4363" max="4363" width="8.5546875" customWidth="1"/>
    <col min="4364" max="4364" width="7" customWidth="1"/>
    <col min="4365" max="4365" width="6.5546875" customWidth="1"/>
    <col min="4366" max="4366" width="9.44140625" customWidth="1"/>
    <col min="4367" max="4367" width="6.44140625" customWidth="1"/>
    <col min="4368" max="4368" width="7.44140625" customWidth="1"/>
    <col min="4370" max="4371" width="5.88671875" customWidth="1"/>
    <col min="4612" max="4612" width="5" customWidth="1"/>
    <col min="4613" max="4613" width="24.44140625" customWidth="1"/>
    <col min="4614" max="4614" width="8.44140625" customWidth="1"/>
    <col min="4615" max="4616" width="7.88671875" customWidth="1"/>
    <col min="4617" max="4617" width="8.44140625" customWidth="1"/>
    <col min="4618" max="4618" width="7.44140625" customWidth="1"/>
    <col min="4619" max="4619" width="8.5546875" customWidth="1"/>
    <col min="4620" max="4620" width="7" customWidth="1"/>
    <col min="4621" max="4621" width="6.5546875" customWidth="1"/>
    <col min="4622" max="4622" width="9.44140625" customWidth="1"/>
    <col min="4623" max="4623" width="6.44140625" customWidth="1"/>
    <col min="4624" max="4624" width="7.44140625" customWidth="1"/>
    <col min="4626" max="4627" width="5.88671875" customWidth="1"/>
    <col min="4868" max="4868" width="5" customWidth="1"/>
    <col min="4869" max="4869" width="24.44140625" customWidth="1"/>
    <col min="4870" max="4870" width="8.44140625" customWidth="1"/>
    <col min="4871" max="4872" width="7.88671875" customWidth="1"/>
    <col min="4873" max="4873" width="8.44140625" customWidth="1"/>
    <col min="4874" max="4874" width="7.44140625" customWidth="1"/>
    <col min="4875" max="4875" width="8.5546875" customWidth="1"/>
    <col min="4876" max="4876" width="7" customWidth="1"/>
    <col min="4877" max="4877" width="6.5546875" customWidth="1"/>
    <col min="4878" max="4878" width="9.44140625" customWidth="1"/>
    <col min="4879" max="4879" width="6.44140625" customWidth="1"/>
    <col min="4880" max="4880" width="7.44140625" customWidth="1"/>
    <col min="4882" max="4883" width="5.88671875" customWidth="1"/>
    <col min="5124" max="5124" width="5" customWidth="1"/>
    <col min="5125" max="5125" width="24.44140625" customWidth="1"/>
    <col min="5126" max="5126" width="8.44140625" customWidth="1"/>
    <col min="5127" max="5128" width="7.88671875" customWidth="1"/>
    <col min="5129" max="5129" width="8.44140625" customWidth="1"/>
    <col min="5130" max="5130" width="7.44140625" customWidth="1"/>
    <col min="5131" max="5131" width="8.5546875" customWidth="1"/>
    <col min="5132" max="5132" width="7" customWidth="1"/>
    <col min="5133" max="5133" width="6.5546875" customWidth="1"/>
    <col min="5134" max="5134" width="9.44140625" customWidth="1"/>
    <col min="5135" max="5135" width="6.44140625" customWidth="1"/>
    <col min="5136" max="5136" width="7.44140625" customWidth="1"/>
    <col min="5138" max="5139" width="5.88671875" customWidth="1"/>
    <col min="5380" max="5380" width="5" customWidth="1"/>
    <col min="5381" max="5381" width="24.44140625" customWidth="1"/>
    <col min="5382" max="5382" width="8.44140625" customWidth="1"/>
    <col min="5383" max="5384" width="7.88671875" customWidth="1"/>
    <col min="5385" max="5385" width="8.44140625" customWidth="1"/>
    <col min="5386" max="5386" width="7.44140625" customWidth="1"/>
    <col min="5387" max="5387" width="8.5546875" customWidth="1"/>
    <col min="5388" max="5388" width="7" customWidth="1"/>
    <col min="5389" max="5389" width="6.5546875" customWidth="1"/>
    <col min="5390" max="5390" width="9.44140625" customWidth="1"/>
    <col min="5391" max="5391" width="6.44140625" customWidth="1"/>
    <col min="5392" max="5392" width="7.44140625" customWidth="1"/>
    <col min="5394" max="5395" width="5.88671875" customWidth="1"/>
    <col min="5636" max="5636" width="5" customWidth="1"/>
    <col min="5637" max="5637" width="24.44140625" customWidth="1"/>
    <col min="5638" max="5638" width="8.44140625" customWidth="1"/>
    <col min="5639" max="5640" width="7.88671875" customWidth="1"/>
    <col min="5641" max="5641" width="8.44140625" customWidth="1"/>
    <col min="5642" max="5642" width="7.44140625" customWidth="1"/>
    <col min="5643" max="5643" width="8.5546875" customWidth="1"/>
    <col min="5644" max="5644" width="7" customWidth="1"/>
    <col min="5645" max="5645" width="6.5546875" customWidth="1"/>
    <col min="5646" max="5646" width="9.44140625" customWidth="1"/>
    <col min="5647" max="5647" width="6.44140625" customWidth="1"/>
    <col min="5648" max="5648" width="7.44140625" customWidth="1"/>
    <col min="5650" max="5651" width="5.88671875" customWidth="1"/>
    <col min="5892" max="5892" width="5" customWidth="1"/>
    <col min="5893" max="5893" width="24.44140625" customWidth="1"/>
    <col min="5894" max="5894" width="8.44140625" customWidth="1"/>
    <col min="5895" max="5896" width="7.88671875" customWidth="1"/>
    <col min="5897" max="5897" width="8.44140625" customWidth="1"/>
    <col min="5898" max="5898" width="7.44140625" customWidth="1"/>
    <col min="5899" max="5899" width="8.5546875" customWidth="1"/>
    <col min="5900" max="5900" width="7" customWidth="1"/>
    <col min="5901" max="5901" width="6.5546875" customWidth="1"/>
    <col min="5902" max="5902" width="9.44140625" customWidth="1"/>
    <col min="5903" max="5903" width="6.44140625" customWidth="1"/>
    <col min="5904" max="5904" width="7.44140625" customWidth="1"/>
    <col min="5906" max="5907" width="5.88671875" customWidth="1"/>
    <col min="6148" max="6148" width="5" customWidth="1"/>
    <col min="6149" max="6149" width="24.44140625" customWidth="1"/>
    <col min="6150" max="6150" width="8.44140625" customWidth="1"/>
    <col min="6151" max="6152" width="7.88671875" customWidth="1"/>
    <col min="6153" max="6153" width="8.44140625" customWidth="1"/>
    <col min="6154" max="6154" width="7.44140625" customWidth="1"/>
    <col min="6155" max="6155" width="8.5546875" customWidth="1"/>
    <col min="6156" max="6156" width="7" customWidth="1"/>
    <col min="6157" max="6157" width="6.5546875" customWidth="1"/>
    <col min="6158" max="6158" width="9.44140625" customWidth="1"/>
    <col min="6159" max="6159" width="6.44140625" customWidth="1"/>
    <col min="6160" max="6160" width="7.44140625" customWidth="1"/>
    <col min="6162" max="6163" width="5.88671875" customWidth="1"/>
    <col min="6404" max="6404" width="5" customWidth="1"/>
    <col min="6405" max="6405" width="24.44140625" customWidth="1"/>
    <col min="6406" max="6406" width="8.44140625" customWidth="1"/>
    <col min="6407" max="6408" width="7.88671875" customWidth="1"/>
    <col min="6409" max="6409" width="8.44140625" customWidth="1"/>
    <col min="6410" max="6410" width="7.44140625" customWidth="1"/>
    <col min="6411" max="6411" width="8.5546875" customWidth="1"/>
    <col min="6412" max="6412" width="7" customWidth="1"/>
    <col min="6413" max="6413" width="6.5546875" customWidth="1"/>
    <col min="6414" max="6414" width="9.44140625" customWidth="1"/>
    <col min="6415" max="6415" width="6.44140625" customWidth="1"/>
    <col min="6416" max="6416" width="7.44140625" customWidth="1"/>
    <col min="6418" max="6419" width="5.88671875" customWidth="1"/>
    <col min="6660" max="6660" width="5" customWidth="1"/>
    <col min="6661" max="6661" width="24.44140625" customWidth="1"/>
    <col min="6662" max="6662" width="8.44140625" customWidth="1"/>
    <col min="6663" max="6664" width="7.88671875" customWidth="1"/>
    <col min="6665" max="6665" width="8.44140625" customWidth="1"/>
    <col min="6666" max="6666" width="7.44140625" customWidth="1"/>
    <col min="6667" max="6667" width="8.5546875" customWidth="1"/>
    <col min="6668" max="6668" width="7" customWidth="1"/>
    <col min="6669" max="6669" width="6.5546875" customWidth="1"/>
    <col min="6670" max="6670" width="9.44140625" customWidth="1"/>
    <col min="6671" max="6671" width="6.44140625" customWidth="1"/>
    <col min="6672" max="6672" width="7.44140625" customWidth="1"/>
    <col min="6674" max="6675" width="5.88671875" customWidth="1"/>
    <col min="6916" max="6916" width="5" customWidth="1"/>
    <col min="6917" max="6917" width="24.44140625" customWidth="1"/>
    <col min="6918" max="6918" width="8.44140625" customWidth="1"/>
    <col min="6919" max="6920" width="7.88671875" customWidth="1"/>
    <col min="6921" max="6921" width="8.44140625" customWidth="1"/>
    <col min="6922" max="6922" width="7.44140625" customWidth="1"/>
    <col min="6923" max="6923" width="8.5546875" customWidth="1"/>
    <col min="6924" max="6924" width="7" customWidth="1"/>
    <col min="6925" max="6925" width="6.5546875" customWidth="1"/>
    <col min="6926" max="6926" width="9.44140625" customWidth="1"/>
    <col min="6927" max="6927" width="6.44140625" customWidth="1"/>
    <col min="6928" max="6928" width="7.44140625" customWidth="1"/>
    <col min="6930" max="6931" width="5.88671875" customWidth="1"/>
    <col min="7172" max="7172" width="5" customWidth="1"/>
    <col min="7173" max="7173" width="24.44140625" customWidth="1"/>
    <col min="7174" max="7174" width="8.44140625" customWidth="1"/>
    <col min="7175" max="7176" width="7.88671875" customWidth="1"/>
    <col min="7177" max="7177" width="8.44140625" customWidth="1"/>
    <col min="7178" max="7178" width="7.44140625" customWidth="1"/>
    <col min="7179" max="7179" width="8.5546875" customWidth="1"/>
    <col min="7180" max="7180" width="7" customWidth="1"/>
    <col min="7181" max="7181" width="6.5546875" customWidth="1"/>
    <col min="7182" max="7182" width="9.44140625" customWidth="1"/>
    <col min="7183" max="7183" width="6.44140625" customWidth="1"/>
    <col min="7184" max="7184" width="7.44140625" customWidth="1"/>
    <col min="7186" max="7187" width="5.88671875" customWidth="1"/>
    <col min="7428" max="7428" width="5" customWidth="1"/>
    <col min="7429" max="7429" width="24.44140625" customWidth="1"/>
    <col min="7430" max="7430" width="8.44140625" customWidth="1"/>
    <col min="7431" max="7432" width="7.88671875" customWidth="1"/>
    <col min="7433" max="7433" width="8.44140625" customWidth="1"/>
    <col min="7434" max="7434" width="7.44140625" customWidth="1"/>
    <col min="7435" max="7435" width="8.5546875" customWidth="1"/>
    <col min="7436" max="7436" width="7" customWidth="1"/>
    <col min="7437" max="7437" width="6.5546875" customWidth="1"/>
    <col min="7438" max="7438" width="9.44140625" customWidth="1"/>
    <col min="7439" max="7439" width="6.44140625" customWidth="1"/>
    <col min="7440" max="7440" width="7.44140625" customWidth="1"/>
    <col min="7442" max="7443" width="5.88671875" customWidth="1"/>
    <col min="7684" max="7684" width="5" customWidth="1"/>
    <col min="7685" max="7685" width="24.44140625" customWidth="1"/>
    <col min="7686" max="7686" width="8.44140625" customWidth="1"/>
    <col min="7687" max="7688" width="7.88671875" customWidth="1"/>
    <col min="7689" max="7689" width="8.44140625" customWidth="1"/>
    <col min="7690" max="7690" width="7.44140625" customWidth="1"/>
    <col min="7691" max="7691" width="8.5546875" customWidth="1"/>
    <col min="7692" max="7692" width="7" customWidth="1"/>
    <col min="7693" max="7693" width="6.5546875" customWidth="1"/>
    <col min="7694" max="7694" width="9.44140625" customWidth="1"/>
    <col min="7695" max="7695" width="6.44140625" customWidth="1"/>
    <col min="7696" max="7696" width="7.44140625" customWidth="1"/>
    <col min="7698" max="7699" width="5.88671875" customWidth="1"/>
    <col min="7940" max="7940" width="5" customWidth="1"/>
    <col min="7941" max="7941" width="24.44140625" customWidth="1"/>
    <col min="7942" max="7942" width="8.44140625" customWidth="1"/>
    <col min="7943" max="7944" width="7.88671875" customWidth="1"/>
    <col min="7945" max="7945" width="8.44140625" customWidth="1"/>
    <col min="7946" max="7946" width="7.44140625" customWidth="1"/>
    <col min="7947" max="7947" width="8.5546875" customWidth="1"/>
    <col min="7948" max="7948" width="7" customWidth="1"/>
    <col min="7949" max="7949" width="6.5546875" customWidth="1"/>
    <col min="7950" max="7950" width="9.44140625" customWidth="1"/>
    <col min="7951" max="7951" width="6.44140625" customWidth="1"/>
    <col min="7952" max="7952" width="7.44140625" customWidth="1"/>
    <col min="7954" max="7955" width="5.88671875" customWidth="1"/>
    <col min="8196" max="8196" width="5" customWidth="1"/>
    <col min="8197" max="8197" width="24.44140625" customWidth="1"/>
    <col min="8198" max="8198" width="8.44140625" customWidth="1"/>
    <col min="8199" max="8200" width="7.88671875" customWidth="1"/>
    <col min="8201" max="8201" width="8.44140625" customWidth="1"/>
    <col min="8202" max="8202" width="7.44140625" customWidth="1"/>
    <col min="8203" max="8203" width="8.5546875" customWidth="1"/>
    <col min="8204" max="8204" width="7" customWidth="1"/>
    <col min="8205" max="8205" width="6.5546875" customWidth="1"/>
    <col min="8206" max="8206" width="9.44140625" customWidth="1"/>
    <col min="8207" max="8207" width="6.44140625" customWidth="1"/>
    <col min="8208" max="8208" width="7.44140625" customWidth="1"/>
    <col min="8210" max="8211" width="5.88671875" customWidth="1"/>
    <col min="8452" max="8452" width="5" customWidth="1"/>
    <col min="8453" max="8453" width="24.44140625" customWidth="1"/>
    <col min="8454" max="8454" width="8.44140625" customWidth="1"/>
    <col min="8455" max="8456" width="7.88671875" customWidth="1"/>
    <col min="8457" max="8457" width="8.44140625" customWidth="1"/>
    <col min="8458" max="8458" width="7.44140625" customWidth="1"/>
    <col min="8459" max="8459" width="8.5546875" customWidth="1"/>
    <col min="8460" max="8460" width="7" customWidth="1"/>
    <col min="8461" max="8461" width="6.5546875" customWidth="1"/>
    <col min="8462" max="8462" width="9.44140625" customWidth="1"/>
    <col min="8463" max="8463" width="6.44140625" customWidth="1"/>
    <col min="8464" max="8464" width="7.44140625" customWidth="1"/>
    <col min="8466" max="8467" width="5.88671875" customWidth="1"/>
    <col min="8708" max="8708" width="5" customWidth="1"/>
    <col min="8709" max="8709" width="24.44140625" customWidth="1"/>
    <col min="8710" max="8710" width="8.44140625" customWidth="1"/>
    <col min="8711" max="8712" width="7.88671875" customWidth="1"/>
    <col min="8713" max="8713" width="8.44140625" customWidth="1"/>
    <col min="8714" max="8714" width="7.44140625" customWidth="1"/>
    <col min="8715" max="8715" width="8.5546875" customWidth="1"/>
    <col min="8716" max="8716" width="7" customWidth="1"/>
    <col min="8717" max="8717" width="6.5546875" customWidth="1"/>
    <col min="8718" max="8718" width="9.44140625" customWidth="1"/>
    <col min="8719" max="8719" width="6.44140625" customWidth="1"/>
    <col min="8720" max="8720" width="7.44140625" customWidth="1"/>
    <col min="8722" max="8723" width="5.88671875" customWidth="1"/>
    <col min="8964" max="8964" width="5" customWidth="1"/>
    <col min="8965" max="8965" width="24.44140625" customWidth="1"/>
    <col min="8966" max="8966" width="8.44140625" customWidth="1"/>
    <col min="8967" max="8968" width="7.88671875" customWidth="1"/>
    <col min="8969" max="8969" width="8.44140625" customWidth="1"/>
    <col min="8970" max="8970" width="7.44140625" customWidth="1"/>
    <col min="8971" max="8971" width="8.5546875" customWidth="1"/>
    <col min="8972" max="8972" width="7" customWidth="1"/>
    <col min="8973" max="8973" width="6.5546875" customWidth="1"/>
    <col min="8974" max="8974" width="9.44140625" customWidth="1"/>
    <col min="8975" max="8975" width="6.44140625" customWidth="1"/>
    <col min="8976" max="8976" width="7.44140625" customWidth="1"/>
    <col min="8978" max="8979" width="5.88671875" customWidth="1"/>
    <col min="9220" max="9220" width="5" customWidth="1"/>
    <col min="9221" max="9221" width="24.44140625" customWidth="1"/>
    <col min="9222" max="9222" width="8.44140625" customWidth="1"/>
    <col min="9223" max="9224" width="7.88671875" customWidth="1"/>
    <col min="9225" max="9225" width="8.44140625" customWidth="1"/>
    <col min="9226" max="9226" width="7.44140625" customWidth="1"/>
    <col min="9227" max="9227" width="8.5546875" customWidth="1"/>
    <col min="9228" max="9228" width="7" customWidth="1"/>
    <col min="9229" max="9229" width="6.5546875" customWidth="1"/>
    <col min="9230" max="9230" width="9.44140625" customWidth="1"/>
    <col min="9231" max="9231" width="6.44140625" customWidth="1"/>
    <col min="9232" max="9232" width="7.44140625" customWidth="1"/>
    <col min="9234" max="9235" width="5.88671875" customWidth="1"/>
    <col min="9476" max="9476" width="5" customWidth="1"/>
    <col min="9477" max="9477" width="24.44140625" customWidth="1"/>
    <col min="9478" max="9478" width="8.44140625" customWidth="1"/>
    <col min="9479" max="9480" width="7.88671875" customWidth="1"/>
    <col min="9481" max="9481" width="8.44140625" customWidth="1"/>
    <col min="9482" max="9482" width="7.44140625" customWidth="1"/>
    <col min="9483" max="9483" width="8.5546875" customWidth="1"/>
    <col min="9484" max="9484" width="7" customWidth="1"/>
    <col min="9485" max="9485" width="6.5546875" customWidth="1"/>
    <col min="9486" max="9486" width="9.44140625" customWidth="1"/>
    <col min="9487" max="9487" width="6.44140625" customWidth="1"/>
    <col min="9488" max="9488" width="7.44140625" customWidth="1"/>
    <col min="9490" max="9491" width="5.88671875" customWidth="1"/>
    <col min="9732" max="9732" width="5" customWidth="1"/>
    <col min="9733" max="9733" width="24.44140625" customWidth="1"/>
    <col min="9734" max="9734" width="8.44140625" customWidth="1"/>
    <col min="9735" max="9736" width="7.88671875" customWidth="1"/>
    <col min="9737" max="9737" width="8.44140625" customWidth="1"/>
    <col min="9738" max="9738" width="7.44140625" customWidth="1"/>
    <col min="9739" max="9739" width="8.5546875" customWidth="1"/>
    <col min="9740" max="9740" width="7" customWidth="1"/>
    <col min="9741" max="9741" width="6.5546875" customWidth="1"/>
    <col min="9742" max="9742" width="9.44140625" customWidth="1"/>
    <col min="9743" max="9743" width="6.44140625" customWidth="1"/>
    <col min="9744" max="9744" width="7.44140625" customWidth="1"/>
    <col min="9746" max="9747" width="5.88671875" customWidth="1"/>
    <col min="9988" max="9988" width="5" customWidth="1"/>
    <col min="9989" max="9989" width="24.44140625" customWidth="1"/>
    <col min="9990" max="9990" width="8.44140625" customWidth="1"/>
    <col min="9991" max="9992" width="7.88671875" customWidth="1"/>
    <col min="9993" max="9993" width="8.44140625" customWidth="1"/>
    <col min="9994" max="9994" width="7.44140625" customWidth="1"/>
    <col min="9995" max="9995" width="8.5546875" customWidth="1"/>
    <col min="9996" max="9996" width="7" customWidth="1"/>
    <col min="9997" max="9997" width="6.5546875" customWidth="1"/>
    <col min="9998" max="9998" width="9.44140625" customWidth="1"/>
    <col min="9999" max="9999" width="6.44140625" customWidth="1"/>
    <col min="10000" max="10000" width="7.44140625" customWidth="1"/>
    <col min="10002" max="10003" width="5.88671875" customWidth="1"/>
    <col min="10244" max="10244" width="5" customWidth="1"/>
    <col min="10245" max="10245" width="24.44140625" customWidth="1"/>
    <col min="10246" max="10246" width="8.44140625" customWidth="1"/>
    <col min="10247" max="10248" width="7.88671875" customWidth="1"/>
    <col min="10249" max="10249" width="8.44140625" customWidth="1"/>
    <col min="10250" max="10250" width="7.44140625" customWidth="1"/>
    <col min="10251" max="10251" width="8.5546875" customWidth="1"/>
    <col min="10252" max="10252" width="7" customWidth="1"/>
    <col min="10253" max="10253" width="6.5546875" customWidth="1"/>
    <col min="10254" max="10254" width="9.44140625" customWidth="1"/>
    <col min="10255" max="10255" width="6.44140625" customWidth="1"/>
    <col min="10256" max="10256" width="7.44140625" customWidth="1"/>
    <col min="10258" max="10259" width="5.88671875" customWidth="1"/>
    <col min="10500" max="10500" width="5" customWidth="1"/>
    <col min="10501" max="10501" width="24.44140625" customWidth="1"/>
    <col min="10502" max="10502" width="8.44140625" customWidth="1"/>
    <col min="10503" max="10504" width="7.88671875" customWidth="1"/>
    <col min="10505" max="10505" width="8.44140625" customWidth="1"/>
    <col min="10506" max="10506" width="7.44140625" customWidth="1"/>
    <col min="10507" max="10507" width="8.5546875" customWidth="1"/>
    <col min="10508" max="10508" width="7" customWidth="1"/>
    <col min="10509" max="10509" width="6.5546875" customWidth="1"/>
    <col min="10510" max="10510" width="9.44140625" customWidth="1"/>
    <col min="10511" max="10511" width="6.44140625" customWidth="1"/>
    <col min="10512" max="10512" width="7.44140625" customWidth="1"/>
    <col min="10514" max="10515" width="5.88671875" customWidth="1"/>
    <col min="10756" max="10756" width="5" customWidth="1"/>
    <col min="10757" max="10757" width="24.44140625" customWidth="1"/>
    <col min="10758" max="10758" width="8.44140625" customWidth="1"/>
    <col min="10759" max="10760" width="7.88671875" customWidth="1"/>
    <col min="10761" max="10761" width="8.44140625" customWidth="1"/>
    <col min="10762" max="10762" width="7.44140625" customWidth="1"/>
    <col min="10763" max="10763" width="8.5546875" customWidth="1"/>
    <col min="10764" max="10764" width="7" customWidth="1"/>
    <col min="10765" max="10765" width="6.5546875" customWidth="1"/>
    <col min="10766" max="10766" width="9.44140625" customWidth="1"/>
    <col min="10767" max="10767" width="6.44140625" customWidth="1"/>
    <col min="10768" max="10768" width="7.44140625" customWidth="1"/>
    <col min="10770" max="10771" width="5.88671875" customWidth="1"/>
    <col min="11012" max="11012" width="5" customWidth="1"/>
    <col min="11013" max="11013" width="24.44140625" customWidth="1"/>
    <col min="11014" max="11014" width="8.44140625" customWidth="1"/>
    <col min="11015" max="11016" width="7.88671875" customWidth="1"/>
    <col min="11017" max="11017" width="8.44140625" customWidth="1"/>
    <col min="11018" max="11018" width="7.44140625" customWidth="1"/>
    <col min="11019" max="11019" width="8.5546875" customWidth="1"/>
    <col min="11020" max="11020" width="7" customWidth="1"/>
    <col min="11021" max="11021" width="6.5546875" customWidth="1"/>
    <col min="11022" max="11022" width="9.44140625" customWidth="1"/>
    <col min="11023" max="11023" width="6.44140625" customWidth="1"/>
    <col min="11024" max="11024" width="7.44140625" customWidth="1"/>
    <col min="11026" max="11027" width="5.88671875" customWidth="1"/>
    <col min="11268" max="11268" width="5" customWidth="1"/>
    <col min="11269" max="11269" width="24.44140625" customWidth="1"/>
    <col min="11270" max="11270" width="8.44140625" customWidth="1"/>
    <col min="11271" max="11272" width="7.88671875" customWidth="1"/>
    <col min="11273" max="11273" width="8.44140625" customWidth="1"/>
    <col min="11274" max="11274" width="7.44140625" customWidth="1"/>
    <col min="11275" max="11275" width="8.5546875" customWidth="1"/>
    <col min="11276" max="11276" width="7" customWidth="1"/>
    <col min="11277" max="11277" width="6.5546875" customWidth="1"/>
    <col min="11278" max="11278" width="9.44140625" customWidth="1"/>
    <col min="11279" max="11279" width="6.44140625" customWidth="1"/>
    <col min="11280" max="11280" width="7.44140625" customWidth="1"/>
    <col min="11282" max="11283" width="5.88671875" customWidth="1"/>
    <col min="11524" max="11524" width="5" customWidth="1"/>
    <col min="11525" max="11525" width="24.44140625" customWidth="1"/>
    <col min="11526" max="11526" width="8.44140625" customWidth="1"/>
    <col min="11527" max="11528" width="7.88671875" customWidth="1"/>
    <col min="11529" max="11529" width="8.44140625" customWidth="1"/>
    <col min="11530" max="11530" width="7.44140625" customWidth="1"/>
    <col min="11531" max="11531" width="8.5546875" customWidth="1"/>
    <col min="11532" max="11532" width="7" customWidth="1"/>
    <col min="11533" max="11533" width="6.5546875" customWidth="1"/>
    <col min="11534" max="11534" width="9.44140625" customWidth="1"/>
    <col min="11535" max="11535" width="6.44140625" customWidth="1"/>
    <col min="11536" max="11536" width="7.44140625" customWidth="1"/>
    <col min="11538" max="11539" width="5.88671875" customWidth="1"/>
    <col min="11780" max="11780" width="5" customWidth="1"/>
    <col min="11781" max="11781" width="24.44140625" customWidth="1"/>
    <col min="11782" max="11782" width="8.44140625" customWidth="1"/>
    <col min="11783" max="11784" width="7.88671875" customWidth="1"/>
    <col min="11785" max="11785" width="8.44140625" customWidth="1"/>
    <col min="11786" max="11786" width="7.44140625" customWidth="1"/>
    <col min="11787" max="11787" width="8.5546875" customWidth="1"/>
    <col min="11788" max="11788" width="7" customWidth="1"/>
    <col min="11789" max="11789" width="6.5546875" customWidth="1"/>
    <col min="11790" max="11790" width="9.44140625" customWidth="1"/>
    <col min="11791" max="11791" width="6.44140625" customWidth="1"/>
    <col min="11792" max="11792" width="7.44140625" customWidth="1"/>
    <col min="11794" max="11795" width="5.88671875" customWidth="1"/>
    <col min="12036" max="12036" width="5" customWidth="1"/>
    <col min="12037" max="12037" width="24.44140625" customWidth="1"/>
    <col min="12038" max="12038" width="8.44140625" customWidth="1"/>
    <col min="12039" max="12040" width="7.88671875" customWidth="1"/>
    <col min="12041" max="12041" width="8.44140625" customWidth="1"/>
    <col min="12042" max="12042" width="7.44140625" customWidth="1"/>
    <col min="12043" max="12043" width="8.5546875" customWidth="1"/>
    <col min="12044" max="12044" width="7" customWidth="1"/>
    <col min="12045" max="12045" width="6.5546875" customWidth="1"/>
    <col min="12046" max="12046" width="9.44140625" customWidth="1"/>
    <col min="12047" max="12047" width="6.44140625" customWidth="1"/>
    <col min="12048" max="12048" width="7.44140625" customWidth="1"/>
    <col min="12050" max="12051" width="5.88671875" customWidth="1"/>
    <col min="12292" max="12292" width="5" customWidth="1"/>
    <col min="12293" max="12293" width="24.44140625" customWidth="1"/>
    <col min="12294" max="12294" width="8.44140625" customWidth="1"/>
    <col min="12295" max="12296" width="7.88671875" customWidth="1"/>
    <col min="12297" max="12297" width="8.44140625" customWidth="1"/>
    <col min="12298" max="12298" width="7.44140625" customWidth="1"/>
    <col min="12299" max="12299" width="8.5546875" customWidth="1"/>
    <col min="12300" max="12300" width="7" customWidth="1"/>
    <col min="12301" max="12301" width="6.5546875" customWidth="1"/>
    <col min="12302" max="12302" width="9.44140625" customWidth="1"/>
    <col min="12303" max="12303" width="6.44140625" customWidth="1"/>
    <col min="12304" max="12304" width="7.44140625" customWidth="1"/>
    <col min="12306" max="12307" width="5.88671875" customWidth="1"/>
    <col min="12548" max="12548" width="5" customWidth="1"/>
    <col min="12549" max="12549" width="24.44140625" customWidth="1"/>
    <col min="12550" max="12550" width="8.44140625" customWidth="1"/>
    <col min="12551" max="12552" width="7.88671875" customWidth="1"/>
    <col min="12553" max="12553" width="8.44140625" customWidth="1"/>
    <col min="12554" max="12554" width="7.44140625" customWidth="1"/>
    <col min="12555" max="12555" width="8.5546875" customWidth="1"/>
    <col min="12556" max="12556" width="7" customWidth="1"/>
    <col min="12557" max="12557" width="6.5546875" customWidth="1"/>
    <col min="12558" max="12558" width="9.44140625" customWidth="1"/>
    <col min="12559" max="12559" width="6.44140625" customWidth="1"/>
    <col min="12560" max="12560" width="7.44140625" customWidth="1"/>
    <col min="12562" max="12563" width="5.88671875" customWidth="1"/>
    <col min="12804" max="12804" width="5" customWidth="1"/>
    <col min="12805" max="12805" width="24.44140625" customWidth="1"/>
    <col min="12806" max="12806" width="8.44140625" customWidth="1"/>
    <col min="12807" max="12808" width="7.88671875" customWidth="1"/>
    <col min="12809" max="12809" width="8.44140625" customWidth="1"/>
    <col min="12810" max="12810" width="7.44140625" customWidth="1"/>
    <col min="12811" max="12811" width="8.5546875" customWidth="1"/>
    <col min="12812" max="12812" width="7" customWidth="1"/>
    <col min="12813" max="12813" width="6.5546875" customWidth="1"/>
    <col min="12814" max="12814" width="9.44140625" customWidth="1"/>
    <col min="12815" max="12815" width="6.44140625" customWidth="1"/>
    <col min="12816" max="12816" width="7.44140625" customWidth="1"/>
    <col min="12818" max="12819" width="5.88671875" customWidth="1"/>
    <col min="13060" max="13060" width="5" customWidth="1"/>
    <col min="13061" max="13061" width="24.44140625" customWidth="1"/>
    <col min="13062" max="13062" width="8.44140625" customWidth="1"/>
    <col min="13063" max="13064" width="7.88671875" customWidth="1"/>
    <col min="13065" max="13065" width="8.44140625" customWidth="1"/>
    <col min="13066" max="13066" width="7.44140625" customWidth="1"/>
    <col min="13067" max="13067" width="8.5546875" customWidth="1"/>
    <col min="13068" max="13068" width="7" customWidth="1"/>
    <col min="13069" max="13069" width="6.5546875" customWidth="1"/>
    <col min="13070" max="13070" width="9.44140625" customWidth="1"/>
    <col min="13071" max="13071" width="6.44140625" customWidth="1"/>
    <col min="13072" max="13072" width="7.44140625" customWidth="1"/>
    <col min="13074" max="13075" width="5.88671875" customWidth="1"/>
    <col min="13316" max="13316" width="5" customWidth="1"/>
    <col min="13317" max="13317" width="24.44140625" customWidth="1"/>
    <col min="13318" max="13318" width="8.44140625" customWidth="1"/>
    <col min="13319" max="13320" width="7.88671875" customWidth="1"/>
    <col min="13321" max="13321" width="8.44140625" customWidth="1"/>
    <col min="13322" max="13322" width="7.44140625" customWidth="1"/>
    <col min="13323" max="13323" width="8.5546875" customWidth="1"/>
    <col min="13324" max="13324" width="7" customWidth="1"/>
    <col min="13325" max="13325" width="6.5546875" customWidth="1"/>
    <col min="13326" max="13326" width="9.44140625" customWidth="1"/>
    <col min="13327" max="13327" width="6.44140625" customWidth="1"/>
    <col min="13328" max="13328" width="7.44140625" customWidth="1"/>
    <col min="13330" max="13331" width="5.88671875" customWidth="1"/>
    <col min="13572" max="13572" width="5" customWidth="1"/>
    <col min="13573" max="13573" width="24.44140625" customWidth="1"/>
    <col min="13574" max="13574" width="8.44140625" customWidth="1"/>
    <col min="13575" max="13576" width="7.88671875" customWidth="1"/>
    <col min="13577" max="13577" width="8.44140625" customWidth="1"/>
    <col min="13578" max="13578" width="7.44140625" customWidth="1"/>
    <col min="13579" max="13579" width="8.5546875" customWidth="1"/>
    <col min="13580" max="13580" width="7" customWidth="1"/>
    <col min="13581" max="13581" width="6.5546875" customWidth="1"/>
    <col min="13582" max="13582" width="9.44140625" customWidth="1"/>
    <col min="13583" max="13583" width="6.44140625" customWidth="1"/>
    <col min="13584" max="13584" width="7.44140625" customWidth="1"/>
    <col min="13586" max="13587" width="5.88671875" customWidth="1"/>
    <col min="13828" max="13828" width="5" customWidth="1"/>
    <col min="13829" max="13829" width="24.44140625" customWidth="1"/>
    <col min="13830" max="13830" width="8.44140625" customWidth="1"/>
    <col min="13831" max="13832" width="7.88671875" customWidth="1"/>
    <col min="13833" max="13833" width="8.44140625" customWidth="1"/>
    <col min="13834" max="13834" width="7.44140625" customWidth="1"/>
    <col min="13835" max="13835" width="8.5546875" customWidth="1"/>
    <col min="13836" max="13836" width="7" customWidth="1"/>
    <col min="13837" max="13837" width="6.5546875" customWidth="1"/>
    <col min="13838" max="13838" width="9.44140625" customWidth="1"/>
    <col min="13839" max="13839" width="6.44140625" customWidth="1"/>
    <col min="13840" max="13840" width="7.44140625" customWidth="1"/>
    <col min="13842" max="13843" width="5.88671875" customWidth="1"/>
    <col min="14084" max="14084" width="5" customWidth="1"/>
    <col min="14085" max="14085" width="24.44140625" customWidth="1"/>
    <col min="14086" max="14086" width="8.44140625" customWidth="1"/>
    <col min="14087" max="14088" width="7.88671875" customWidth="1"/>
    <col min="14089" max="14089" width="8.44140625" customWidth="1"/>
    <col min="14090" max="14090" width="7.44140625" customWidth="1"/>
    <col min="14091" max="14091" width="8.5546875" customWidth="1"/>
    <col min="14092" max="14092" width="7" customWidth="1"/>
    <col min="14093" max="14093" width="6.5546875" customWidth="1"/>
    <col min="14094" max="14094" width="9.44140625" customWidth="1"/>
    <col min="14095" max="14095" width="6.44140625" customWidth="1"/>
    <col min="14096" max="14096" width="7.44140625" customWidth="1"/>
    <col min="14098" max="14099" width="5.88671875" customWidth="1"/>
    <col min="14340" max="14340" width="5" customWidth="1"/>
    <col min="14341" max="14341" width="24.44140625" customWidth="1"/>
    <col min="14342" max="14342" width="8.44140625" customWidth="1"/>
    <col min="14343" max="14344" width="7.88671875" customWidth="1"/>
    <col min="14345" max="14345" width="8.44140625" customWidth="1"/>
    <col min="14346" max="14346" width="7.44140625" customWidth="1"/>
    <col min="14347" max="14347" width="8.5546875" customWidth="1"/>
    <col min="14348" max="14348" width="7" customWidth="1"/>
    <col min="14349" max="14349" width="6.5546875" customWidth="1"/>
    <col min="14350" max="14350" width="9.44140625" customWidth="1"/>
    <col min="14351" max="14351" width="6.44140625" customWidth="1"/>
    <col min="14352" max="14352" width="7.44140625" customWidth="1"/>
    <col min="14354" max="14355" width="5.88671875" customWidth="1"/>
    <col min="14596" max="14596" width="5" customWidth="1"/>
    <col min="14597" max="14597" width="24.44140625" customWidth="1"/>
    <col min="14598" max="14598" width="8.44140625" customWidth="1"/>
    <col min="14599" max="14600" width="7.88671875" customWidth="1"/>
    <col min="14601" max="14601" width="8.44140625" customWidth="1"/>
    <col min="14602" max="14602" width="7.44140625" customWidth="1"/>
    <col min="14603" max="14603" width="8.5546875" customWidth="1"/>
    <col min="14604" max="14604" width="7" customWidth="1"/>
    <col min="14605" max="14605" width="6.5546875" customWidth="1"/>
    <col min="14606" max="14606" width="9.44140625" customWidth="1"/>
    <col min="14607" max="14607" width="6.44140625" customWidth="1"/>
    <col min="14608" max="14608" width="7.44140625" customWidth="1"/>
    <col min="14610" max="14611" width="5.88671875" customWidth="1"/>
    <col min="14852" max="14852" width="5" customWidth="1"/>
    <col min="14853" max="14853" width="24.44140625" customWidth="1"/>
    <col min="14854" max="14854" width="8.44140625" customWidth="1"/>
    <col min="14855" max="14856" width="7.88671875" customWidth="1"/>
    <col min="14857" max="14857" width="8.44140625" customWidth="1"/>
    <col min="14858" max="14858" width="7.44140625" customWidth="1"/>
    <col min="14859" max="14859" width="8.5546875" customWidth="1"/>
    <col min="14860" max="14860" width="7" customWidth="1"/>
    <col min="14861" max="14861" width="6.5546875" customWidth="1"/>
    <col min="14862" max="14862" width="9.44140625" customWidth="1"/>
    <col min="14863" max="14863" width="6.44140625" customWidth="1"/>
    <col min="14864" max="14864" width="7.44140625" customWidth="1"/>
    <col min="14866" max="14867" width="5.88671875" customWidth="1"/>
    <col min="15108" max="15108" width="5" customWidth="1"/>
    <col min="15109" max="15109" width="24.44140625" customWidth="1"/>
    <col min="15110" max="15110" width="8.44140625" customWidth="1"/>
    <col min="15111" max="15112" width="7.88671875" customWidth="1"/>
    <col min="15113" max="15113" width="8.44140625" customWidth="1"/>
    <col min="15114" max="15114" width="7.44140625" customWidth="1"/>
    <col min="15115" max="15115" width="8.5546875" customWidth="1"/>
    <col min="15116" max="15116" width="7" customWidth="1"/>
    <col min="15117" max="15117" width="6.5546875" customWidth="1"/>
    <col min="15118" max="15118" width="9.44140625" customWidth="1"/>
    <col min="15119" max="15119" width="6.44140625" customWidth="1"/>
    <col min="15120" max="15120" width="7.44140625" customWidth="1"/>
    <col min="15122" max="15123" width="5.88671875" customWidth="1"/>
    <col min="15364" max="15364" width="5" customWidth="1"/>
    <col min="15365" max="15365" width="24.44140625" customWidth="1"/>
    <col min="15366" max="15366" width="8.44140625" customWidth="1"/>
    <col min="15367" max="15368" width="7.88671875" customWidth="1"/>
    <col min="15369" max="15369" width="8.44140625" customWidth="1"/>
    <col min="15370" max="15370" width="7.44140625" customWidth="1"/>
    <col min="15371" max="15371" width="8.5546875" customWidth="1"/>
    <col min="15372" max="15372" width="7" customWidth="1"/>
    <col min="15373" max="15373" width="6.5546875" customWidth="1"/>
    <col min="15374" max="15374" width="9.44140625" customWidth="1"/>
    <col min="15375" max="15375" width="6.44140625" customWidth="1"/>
    <col min="15376" max="15376" width="7.44140625" customWidth="1"/>
    <col min="15378" max="15379" width="5.88671875" customWidth="1"/>
    <col min="15620" max="15620" width="5" customWidth="1"/>
    <col min="15621" max="15621" width="24.44140625" customWidth="1"/>
    <col min="15622" max="15622" width="8.44140625" customWidth="1"/>
    <col min="15623" max="15624" width="7.88671875" customWidth="1"/>
    <col min="15625" max="15625" width="8.44140625" customWidth="1"/>
    <col min="15626" max="15626" width="7.44140625" customWidth="1"/>
    <col min="15627" max="15627" width="8.5546875" customWidth="1"/>
    <col min="15628" max="15628" width="7" customWidth="1"/>
    <col min="15629" max="15629" width="6.5546875" customWidth="1"/>
    <col min="15630" max="15630" width="9.44140625" customWidth="1"/>
    <col min="15631" max="15631" width="6.44140625" customWidth="1"/>
    <col min="15632" max="15632" width="7.44140625" customWidth="1"/>
    <col min="15634" max="15635" width="5.88671875" customWidth="1"/>
    <col min="15876" max="15876" width="5" customWidth="1"/>
    <col min="15877" max="15877" width="24.44140625" customWidth="1"/>
    <col min="15878" max="15878" width="8.44140625" customWidth="1"/>
    <col min="15879" max="15880" width="7.88671875" customWidth="1"/>
    <col min="15881" max="15881" width="8.44140625" customWidth="1"/>
    <col min="15882" max="15882" width="7.44140625" customWidth="1"/>
    <col min="15883" max="15883" width="8.5546875" customWidth="1"/>
    <col min="15884" max="15884" width="7" customWidth="1"/>
    <col min="15885" max="15885" width="6.5546875" customWidth="1"/>
    <col min="15886" max="15886" width="9.44140625" customWidth="1"/>
    <col min="15887" max="15887" width="6.44140625" customWidth="1"/>
    <col min="15888" max="15888" width="7.44140625" customWidth="1"/>
    <col min="15890" max="15891" width="5.88671875" customWidth="1"/>
    <col min="16132" max="16132" width="5" customWidth="1"/>
    <col min="16133" max="16133" width="24.44140625" customWidth="1"/>
    <col min="16134" max="16134" width="8.44140625" customWidth="1"/>
    <col min="16135" max="16136" width="7.88671875" customWidth="1"/>
    <col min="16137" max="16137" width="8.44140625" customWidth="1"/>
    <col min="16138" max="16138" width="7.44140625" customWidth="1"/>
    <col min="16139" max="16139" width="8.5546875" customWidth="1"/>
    <col min="16140" max="16140" width="7" customWidth="1"/>
    <col min="16141" max="16141" width="6.5546875" customWidth="1"/>
    <col min="16142" max="16142" width="9.44140625" customWidth="1"/>
    <col min="16143" max="16143" width="6.44140625" customWidth="1"/>
    <col min="16144" max="16144" width="7.44140625" customWidth="1"/>
    <col min="16146" max="16147" width="5.88671875" customWidth="1"/>
  </cols>
  <sheetData>
    <row r="1" spans="1:22" ht="15" thickBot="1" x14ac:dyDescent="0.35">
      <c r="A1" s="373" t="s">
        <v>349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  <c r="N1" s="374"/>
      <c r="O1" s="374"/>
      <c r="P1" s="374"/>
      <c r="Q1" s="374"/>
      <c r="R1" s="374"/>
      <c r="S1" s="374"/>
      <c r="T1" s="374"/>
      <c r="U1" s="374"/>
      <c r="V1" s="375"/>
    </row>
    <row r="2" spans="1:22" ht="21" customHeight="1" thickBot="1" x14ac:dyDescent="0.35">
      <c r="A2" s="353" t="s">
        <v>244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</row>
    <row r="3" spans="1:22" ht="34.65" customHeight="1" thickBot="1" x14ac:dyDescent="0.35">
      <c r="A3" s="354" t="s">
        <v>25</v>
      </c>
      <c r="B3" s="6" t="s">
        <v>33</v>
      </c>
      <c r="C3" s="362" t="s">
        <v>202</v>
      </c>
      <c r="D3" s="361" t="s">
        <v>205</v>
      </c>
      <c r="E3" s="362" t="s">
        <v>173</v>
      </c>
      <c r="F3" s="362" t="s">
        <v>171</v>
      </c>
      <c r="G3" s="362" t="s">
        <v>177</v>
      </c>
      <c r="H3" s="362" t="s">
        <v>198</v>
      </c>
      <c r="I3" s="362" t="s">
        <v>208</v>
      </c>
      <c r="J3" s="362" t="s">
        <v>188</v>
      </c>
      <c r="K3" s="362" t="s">
        <v>190</v>
      </c>
      <c r="L3" s="361" t="s">
        <v>217</v>
      </c>
      <c r="M3" s="361" t="s">
        <v>229</v>
      </c>
      <c r="N3" s="361" t="s">
        <v>230</v>
      </c>
      <c r="O3" s="361" t="s">
        <v>235</v>
      </c>
      <c r="P3" s="362" t="s">
        <v>191</v>
      </c>
      <c r="Q3" s="362" t="s">
        <v>193</v>
      </c>
      <c r="R3" s="360" t="s">
        <v>144</v>
      </c>
      <c r="S3" s="360" t="s">
        <v>145</v>
      </c>
      <c r="T3" s="360" t="s">
        <v>146</v>
      </c>
      <c r="U3" s="360" t="s">
        <v>147</v>
      </c>
      <c r="V3" s="360" t="s">
        <v>241</v>
      </c>
    </row>
    <row r="4" spans="1:22" ht="29.4" customHeight="1" thickBot="1" x14ac:dyDescent="0.35">
      <c r="A4" s="354"/>
      <c r="B4" s="354" t="s">
        <v>28</v>
      </c>
      <c r="C4" s="362"/>
      <c r="D4" s="361"/>
      <c r="E4" s="362"/>
      <c r="F4" s="362"/>
      <c r="G4" s="362"/>
      <c r="H4" s="362"/>
      <c r="I4" s="362"/>
      <c r="J4" s="362"/>
      <c r="K4" s="362"/>
      <c r="L4" s="361"/>
      <c r="M4" s="361"/>
      <c r="N4" s="361"/>
      <c r="O4" s="361"/>
      <c r="P4" s="362"/>
      <c r="Q4" s="362"/>
      <c r="R4" s="360"/>
      <c r="S4" s="360"/>
      <c r="T4" s="360"/>
      <c r="U4" s="360"/>
      <c r="V4" s="360"/>
    </row>
    <row r="5" spans="1:22" ht="14.4" customHeight="1" thickBot="1" x14ac:dyDescent="0.35">
      <c r="A5" s="354"/>
      <c r="B5" s="354"/>
      <c r="C5" s="7" t="s">
        <v>2</v>
      </c>
      <c r="D5" s="7" t="s">
        <v>2</v>
      </c>
      <c r="E5" s="7" t="s">
        <v>2</v>
      </c>
      <c r="F5" s="7" t="s">
        <v>2</v>
      </c>
      <c r="G5" s="7" t="s">
        <v>2</v>
      </c>
      <c r="H5" s="7" t="s">
        <v>2</v>
      </c>
      <c r="I5" s="7" t="s">
        <v>2</v>
      </c>
      <c r="J5" s="7" t="s">
        <v>2</v>
      </c>
      <c r="K5" s="7" t="s">
        <v>2</v>
      </c>
      <c r="L5" s="7" t="s">
        <v>2</v>
      </c>
      <c r="M5" s="7" t="s">
        <v>2</v>
      </c>
      <c r="N5" s="7" t="s">
        <v>2</v>
      </c>
      <c r="O5" s="7" t="s">
        <v>2</v>
      </c>
      <c r="P5" s="7" t="s">
        <v>2</v>
      </c>
      <c r="Q5" s="7" t="s">
        <v>2</v>
      </c>
      <c r="R5" s="360"/>
      <c r="S5" s="360"/>
      <c r="T5" s="360"/>
      <c r="U5" s="360"/>
      <c r="V5" s="360"/>
    </row>
    <row r="6" spans="1:22" ht="35.1" customHeight="1" thickBot="1" x14ac:dyDescent="0.35">
      <c r="A6" s="8">
        <v>1</v>
      </c>
      <c r="B6" s="9" t="s">
        <v>37</v>
      </c>
      <c r="C6" s="10"/>
      <c r="D6" s="10">
        <v>741.19</v>
      </c>
      <c r="E6" s="10">
        <v>500</v>
      </c>
      <c r="F6" s="10">
        <v>900</v>
      </c>
      <c r="G6" s="10"/>
      <c r="H6" s="10"/>
      <c r="I6" s="10"/>
      <c r="J6" s="11"/>
      <c r="K6" s="10"/>
      <c r="L6" s="10"/>
      <c r="M6" s="10">
        <v>771.82</v>
      </c>
      <c r="N6" s="10"/>
      <c r="O6" s="10"/>
      <c r="P6" s="11"/>
      <c r="Q6" s="10">
        <v>980</v>
      </c>
      <c r="R6" s="2">
        <f>ROUND(AVERAGE(C6:Q6),2)</f>
        <v>778.6</v>
      </c>
      <c r="S6" s="2">
        <f>ROUND(STDEVA(C6:Q6),2)</f>
        <v>183.28</v>
      </c>
      <c r="T6" s="3">
        <f>ROUND(S6/R6,2)</f>
        <v>0.24</v>
      </c>
      <c r="U6" s="4">
        <f>ROUND(MEDIAN(C6:Q6),2)</f>
        <v>771.82</v>
      </c>
      <c r="V6" s="5">
        <f>IF(T6&gt;25%,U6,R6)*1</f>
        <v>778.6</v>
      </c>
    </row>
    <row r="7" spans="1:22" ht="35.1" customHeight="1" thickBot="1" x14ac:dyDescent="0.35">
      <c r="A7" s="8">
        <f t="shared" ref="A7:A24" si="0">A6+1</f>
        <v>2</v>
      </c>
      <c r="B7" s="9" t="s">
        <v>38</v>
      </c>
      <c r="C7" s="10"/>
      <c r="D7" s="10">
        <v>1058.53</v>
      </c>
      <c r="E7" s="10">
        <v>700</v>
      </c>
      <c r="F7" s="10">
        <v>900</v>
      </c>
      <c r="G7" s="10"/>
      <c r="H7" s="10"/>
      <c r="I7" s="10"/>
      <c r="J7" s="11"/>
      <c r="K7" s="10"/>
      <c r="L7" s="10"/>
      <c r="M7" s="10">
        <v>1119</v>
      </c>
      <c r="N7" s="10"/>
      <c r="O7" s="10"/>
      <c r="P7" s="11"/>
      <c r="Q7" s="10">
        <v>1000</v>
      </c>
      <c r="R7" s="2">
        <f t="shared" ref="R7:R24" si="1">ROUND(AVERAGE(C7:Q7),2)</f>
        <v>955.51</v>
      </c>
      <c r="S7" s="2">
        <f t="shared" ref="S7:S24" si="2">ROUND(STDEVA(C7:Q7),2)</f>
        <v>164.08</v>
      </c>
      <c r="T7" s="3">
        <f t="shared" ref="T7:T24" si="3">ROUND(S7/R7,2)</f>
        <v>0.17</v>
      </c>
      <c r="U7" s="4">
        <f t="shared" ref="U7:U24" si="4">ROUND(MEDIAN(C7:Q7),2)</f>
        <v>1000</v>
      </c>
      <c r="V7" s="5">
        <f t="shared" ref="V7:V24" si="5">IF(T7&gt;25%,U7,R7)*1</f>
        <v>955.51</v>
      </c>
    </row>
    <row r="8" spans="1:22" ht="35.1" customHeight="1" thickBot="1" x14ac:dyDescent="0.35">
      <c r="A8" s="8">
        <f t="shared" si="0"/>
        <v>3</v>
      </c>
      <c r="B8" s="9" t="s">
        <v>39</v>
      </c>
      <c r="C8" s="10"/>
      <c r="D8" s="10"/>
      <c r="E8" s="10">
        <v>700</v>
      </c>
      <c r="F8" s="10"/>
      <c r="G8" s="10"/>
      <c r="H8" s="10"/>
      <c r="I8" s="10"/>
      <c r="J8" s="10">
        <v>900</v>
      </c>
      <c r="K8" s="11"/>
      <c r="L8" s="10">
        <v>1200</v>
      </c>
      <c r="M8" s="10">
        <v>1260</v>
      </c>
      <c r="N8" s="10"/>
      <c r="O8" s="10"/>
      <c r="P8" s="11"/>
      <c r="Q8" s="11"/>
      <c r="R8" s="2">
        <f t="shared" si="1"/>
        <v>1015</v>
      </c>
      <c r="S8" s="2">
        <f t="shared" si="2"/>
        <v>262.49</v>
      </c>
      <c r="T8" s="3">
        <f t="shared" si="3"/>
        <v>0.26</v>
      </c>
      <c r="U8" s="4">
        <f t="shared" si="4"/>
        <v>1050</v>
      </c>
      <c r="V8" s="5">
        <f t="shared" si="5"/>
        <v>1050</v>
      </c>
    </row>
    <row r="9" spans="1:22" ht="35.1" customHeight="1" thickBot="1" x14ac:dyDescent="0.35">
      <c r="A9" s="8">
        <f t="shared" si="0"/>
        <v>4</v>
      </c>
      <c r="B9" s="9" t="s">
        <v>40</v>
      </c>
      <c r="C9" s="10"/>
      <c r="D9" s="10"/>
      <c r="E9" s="10">
        <v>500</v>
      </c>
      <c r="F9" s="10"/>
      <c r="G9" s="10">
        <v>495.33</v>
      </c>
      <c r="H9" s="10"/>
      <c r="I9" s="10"/>
      <c r="J9" s="10"/>
      <c r="K9" s="10"/>
      <c r="L9" s="10"/>
      <c r="M9" s="10">
        <v>234.22</v>
      </c>
      <c r="N9" s="10"/>
      <c r="O9" s="10"/>
      <c r="P9" s="11"/>
      <c r="Q9" s="11"/>
      <c r="R9" s="2">
        <f t="shared" si="1"/>
        <v>409.85</v>
      </c>
      <c r="S9" s="2">
        <f t="shared" si="2"/>
        <v>152.12</v>
      </c>
      <c r="T9" s="3">
        <f t="shared" si="3"/>
        <v>0.37</v>
      </c>
      <c r="U9" s="4">
        <f t="shared" si="4"/>
        <v>495.33</v>
      </c>
      <c r="V9" s="5">
        <f t="shared" si="5"/>
        <v>495.33</v>
      </c>
    </row>
    <row r="10" spans="1:22" ht="35.1" customHeight="1" thickBot="1" x14ac:dyDescent="0.35">
      <c r="A10" s="8">
        <f t="shared" si="0"/>
        <v>5</v>
      </c>
      <c r="B10" s="9" t="s">
        <v>41</v>
      </c>
      <c r="C10" s="10"/>
      <c r="D10" s="10"/>
      <c r="E10" s="10"/>
      <c r="F10" s="10"/>
      <c r="G10" s="10">
        <v>126.62</v>
      </c>
      <c r="H10" s="10"/>
      <c r="I10" s="10"/>
      <c r="J10" s="10"/>
      <c r="K10" s="10"/>
      <c r="L10" s="10"/>
      <c r="M10" s="10">
        <v>68.400000000000006</v>
      </c>
      <c r="N10" s="10"/>
      <c r="O10" s="10">
        <v>125.74</v>
      </c>
      <c r="P10" s="10"/>
      <c r="Q10" s="10"/>
      <c r="R10" s="2">
        <f t="shared" si="1"/>
        <v>106.92</v>
      </c>
      <c r="S10" s="2">
        <f t="shared" si="2"/>
        <v>33.36</v>
      </c>
      <c r="T10" s="3">
        <f t="shared" si="3"/>
        <v>0.31</v>
      </c>
      <c r="U10" s="4">
        <f t="shared" si="4"/>
        <v>125.74</v>
      </c>
      <c r="V10" s="5">
        <f t="shared" si="5"/>
        <v>125.74</v>
      </c>
    </row>
    <row r="11" spans="1:22" ht="35.1" customHeight="1" thickBot="1" x14ac:dyDescent="0.35">
      <c r="A11" s="8">
        <f t="shared" si="0"/>
        <v>6</v>
      </c>
      <c r="B11" s="9" t="s">
        <v>42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>
        <v>620.02</v>
      </c>
      <c r="O11" s="10">
        <v>129.9</v>
      </c>
      <c r="P11" s="10"/>
      <c r="Q11" s="10"/>
      <c r="R11" s="2">
        <f t="shared" si="1"/>
        <v>374.96</v>
      </c>
      <c r="S11" s="2">
        <f t="shared" si="2"/>
        <v>346.57</v>
      </c>
      <c r="T11" s="3">
        <f t="shared" si="3"/>
        <v>0.92</v>
      </c>
      <c r="U11" s="4">
        <f t="shared" si="4"/>
        <v>374.96</v>
      </c>
      <c r="V11" s="5">
        <f t="shared" si="5"/>
        <v>374.96</v>
      </c>
    </row>
    <row r="12" spans="1:22" ht="35.1" customHeight="1" thickBot="1" x14ac:dyDescent="0.35">
      <c r="A12" s="8">
        <f t="shared" si="0"/>
        <v>7</v>
      </c>
      <c r="B12" s="9" t="s">
        <v>43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>
        <v>732.83</v>
      </c>
      <c r="O12" s="10">
        <v>146.36000000000001</v>
      </c>
      <c r="P12" s="10"/>
      <c r="Q12" s="10"/>
      <c r="R12" s="2">
        <f t="shared" si="1"/>
        <v>439.6</v>
      </c>
      <c r="S12" s="2">
        <f t="shared" si="2"/>
        <v>414.7</v>
      </c>
      <c r="T12" s="3">
        <f t="shared" si="3"/>
        <v>0.94</v>
      </c>
      <c r="U12" s="4">
        <f t="shared" si="4"/>
        <v>439.6</v>
      </c>
      <c r="V12" s="5">
        <f t="shared" si="5"/>
        <v>439.6</v>
      </c>
    </row>
    <row r="13" spans="1:22" ht="35.1" customHeight="1" thickBot="1" x14ac:dyDescent="0.35">
      <c r="A13" s="8">
        <f t="shared" si="0"/>
        <v>8</v>
      </c>
      <c r="B13" s="9" t="s">
        <v>44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>
        <v>620.02</v>
      </c>
      <c r="O13" s="10">
        <v>155.06</v>
      </c>
      <c r="P13" s="10"/>
      <c r="Q13" s="10"/>
      <c r="R13" s="2">
        <f t="shared" si="1"/>
        <v>387.54</v>
      </c>
      <c r="S13" s="2">
        <f t="shared" si="2"/>
        <v>328.78</v>
      </c>
      <c r="T13" s="3">
        <f t="shared" si="3"/>
        <v>0.85</v>
      </c>
      <c r="U13" s="4">
        <f t="shared" si="4"/>
        <v>387.54</v>
      </c>
      <c r="V13" s="5">
        <f t="shared" si="5"/>
        <v>387.54</v>
      </c>
    </row>
    <row r="14" spans="1:22" ht="35.1" customHeight="1" thickBot="1" x14ac:dyDescent="0.35">
      <c r="A14" s="8">
        <f t="shared" si="0"/>
        <v>9</v>
      </c>
      <c r="B14" s="9" t="s">
        <v>45</v>
      </c>
      <c r="C14" s="10"/>
      <c r="D14" s="10">
        <v>148.81</v>
      </c>
      <c r="E14" s="10"/>
      <c r="F14" s="10"/>
      <c r="G14" s="10"/>
      <c r="H14" s="10"/>
      <c r="I14" s="10"/>
      <c r="J14" s="10"/>
      <c r="K14" s="10"/>
      <c r="L14" s="10"/>
      <c r="M14" s="10"/>
      <c r="N14" s="10">
        <v>329</v>
      </c>
      <c r="O14" s="10">
        <v>89</v>
      </c>
      <c r="P14" s="10"/>
      <c r="Q14" s="10"/>
      <c r="R14" s="2">
        <f t="shared" si="1"/>
        <v>188.94</v>
      </c>
      <c r="S14" s="2">
        <f>ROUND(STDEVA(C14:Q14),2)</f>
        <v>124.93</v>
      </c>
      <c r="T14" s="3">
        <f>ROUND(S14/R14,2)</f>
        <v>0.66</v>
      </c>
      <c r="U14" s="4">
        <f t="shared" si="4"/>
        <v>148.81</v>
      </c>
      <c r="V14" s="5">
        <f t="shared" si="5"/>
        <v>148.81</v>
      </c>
    </row>
    <row r="15" spans="1:22" ht="35.1" customHeight="1" thickBot="1" x14ac:dyDescent="0.35">
      <c r="A15" s="8">
        <f t="shared" si="0"/>
        <v>10</v>
      </c>
      <c r="B15" s="9" t="s">
        <v>46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>
        <v>789</v>
      </c>
      <c r="O15" s="10">
        <v>199.49</v>
      </c>
      <c r="P15" s="10"/>
      <c r="Q15" s="10"/>
      <c r="R15" s="2">
        <f t="shared" si="1"/>
        <v>494.25</v>
      </c>
      <c r="S15" s="2">
        <f t="shared" si="2"/>
        <v>416.85</v>
      </c>
      <c r="T15" s="3">
        <f t="shared" si="3"/>
        <v>0.84</v>
      </c>
      <c r="U15" s="4">
        <f t="shared" si="4"/>
        <v>494.25</v>
      </c>
      <c r="V15" s="5">
        <f t="shared" si="5"/>
        <v>494.25</v>
      </c>
    </row>
    <row r="16" spans="1:22" ht="35.1" customHeight="1" thickBot="1" x14ac:dyDescent="0.35">
      <c r="A16" s="8">
        <f t="shared" si="0"/>
        <v>11</v>
      </c>
      <c r="B16" s="9" t="s">
        <v>47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>
        <v>754.99</v>
      </c>
      <c r="O16" s="10">
        <v>199.49</v>
      </c>
      <c r="P16" s="11"/>
      <c r="Q16" s="11"/>
      <c r="R16" s="2">
        <f t="shared" si="1"/>
        <v>477.24</v>
      </c>
      <c r="S16" s="2">
        <f t="shared" si="2"/>
        <v>392.8</v>
      </c>
      <c r="T16" s="3">
        <f t="shared" si="3"/>
        <v>0.82</v>
      </c>
      <c r="U16" s="4">
        <f t="shared" si="4"/>
        <v>477.24</v>
      </c>
      <c r="V16" s="5">
        <f t="shared" si="5"/>
        <v>477.24</v>
      </c>
    </row>
    <row r="17" spans="1:22" ht="35.1" customHeight="1" thickBot="1" x14ac:dyDescent="0.35">
      <c r="A17" s="8">
        <f t="shared" si="0"/>
        <v>12</v>
      </c>
      <c r="B17" s="9" t="s">
        <v>48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>
        <v>58.99</v>
      </c>
      <c r="N17" s="10"/>
      <c r="O17" s="10">
        <v>69.989999999999995</v>
      </c>
      <c r="P17" s="11"/>
      <c r="Q17" s="11"/>
      <c r="R17" s="2">
        <f t="shared" si="1"/>
        <v>64.489999999999995</v>
      </c>
      <c r="S17" s="2">
        <f t="shared" si="2"/>
        <v>7.78</v>
      </c>
      <c r="T17" s="3">
        <f t="shared" si="3"/>
        <v>0.12</v>
      </c>
      <c r="U17" s="4">
        <f t="shared" si="4"/>
        <v>64.489999999999995</v>
      </c>
      <c r="V17" s="5">
        <f t="shared" si="5"/>
        <v>64.489999999999995</v>
      </c>
    </row>
    <row r="18" spans="1:22" ht="35.1" customHeight="1" thickBot="1" x14ac:dyDescent="0.35">
      <c r="A18" s="8">
        <f t="shared" si="0"/>
        <v>13</v>
      </c>
      <c r="B18" s="9" t="s">
        <v>199</v>
      </c>
      <c r="C18" s="10">
        <v>20.34</v>
      </c>
      <c r="D18" s="10">
        <v>36.270000000000003</v>
      </c>
      <c r="E18" s="10"/>
      <c r="F18" s="10">
        <v>21.2</v>
      </c>
      <c r="G18" s="10"/>
      <c r="H18" s="10">
        <v>31</v>
      </c>
      <c r="I18" s="10"/>
      <c r="J18" s="10">
        <v>32</v>
      </c>
      <c r="K18" s="10">
        <v>21.2</v>
      </c>
      <c r="L18" s="10"/>
      <c r="M18" s="10"/>
      <c r="N18" s="10">
        <v>45</v>
      </c>
      <c r="O18" s="10"/>
      <c r="P18" s="10">
        <v>45</v>
      </c>
      <c r="Q18" s="11"/>
      <c r="R18" s="2">
        <f t="shared" si="1"/>
        <v>31.5</v>
      </c>
      <c r="S18" s="2">
        <f t="shared" si="2"/>
        <v>10.17</v>
      </c>
      <c r="T18" s="3">
        <f t="shared" si="3"/>
        <v>0.32</v>
      </c>
      <c r="U18" s="4">
        <f>ROUND(MEDIAN(C18:Q18),2)</f>
        <v>31.5</v>
      </c>
      <c r="V18" s="5">
        <f>IF(T18&gt;25%,U18,R18)*1</f>
        <v>31.5</v>
      </c>
    </row>
    <row r="19" spans="1:22" ht="35.1" customHeight="1" thickBot="1" x14ac:dyDescent="0.35">
      <c r="A19" s="8">
        <f t="shared" si="0"/>
        <v>14</v>
      </c>
      <c r="B19" s="9" t="s">
        <v>200</v>
      </c>
      <c r="C19" s="10">
        <v>22.11</v>
      </c>
      <c r="D19" s="10">
        <v>90.85</v>
      </c>
      <c r="E19" s="10"/>
      <c r="F19" s="10"/>
      <c r="G19" s="10"/>
      <c r="H19" s="10">
        <v>31</v>
      </c>
      <c r="I19" s="10"/>
      <c r="J19" s="10">
        <v>45</v>
      </c>
      <c r="K19" s="10"/>
      <c r="L19" s="10"/>
      <c r="M19" s="10"/>
      <c r="N19" s="10">
        <v>33</v>
      </c>
      <c r="O19" s="10"/>
      <c r="P19" s="10"/>
      <c r="Q19" s="11"/>
      <c r="R19" s="2">
        <f t="shared" si="1"/>
        <v>44.39</v>
      </c>
      <c r="S19" s="2">
        <f t="shared" si="2"/>
        <v>27.22</v>
      </c>
      <c r="T19" s="3">
        <f t="shared" si="3"/>
        <v>0.61</v>
      </c>
      <c r="U19" s="4">
        <f t="shared" ref="U19:U20" si="6">ROUND(MEDIAN(C19:Q19),2)</f>
        <v>33</v>
      </c>
      <c r="V19" s="5">
        <f t="shared" ref="V19:V20" si="7">IF(T19&gt;25%,U19,R19)*1</f>
        <v>33</v>
      </c>
    </row>
    <row r="20" spans="1:22" ht="35.1" customHeight="1" thickBot="1" x14ac:dyDescent="0.35">
      <c r="A20" s="8">
        <f t="shared" si="0"/>
        <v>15</v>
      </c>
      <c r="B20" s="9" t="s">
        <v>201</v>
      </c>
      <c r="C20" s="10">
        <v>25.9</v>
      </c>
      <c r="D20" s="10">
        <v>96.32</v>
      </c>
      <c r="E20" s="10"/>
      <c r="F20" s="10"/>
      <c r="G20" s="10"/>
      <c r="H20" s="10">
        <v>18</v>
      </c>
      <c r="I20" s="10"/>
      <c r="J20" s="10"/>
      <c r="K20" s="10"/>
      <c r="L20" s="10"/>
      <c r="M20" s="10"/>
      <c r="N20" s="10">
        <v>59.8</v>
      </c>
      <c r="O20" s="10"/>
      <c r="P20" s="10"/>
      <c r="Q20" s="11"/>
      <c r="R20" s="2">
        <f t="shared" si="1"/>
        <v>50.01</v>
      </c>
      <c r="S20" s="2">
        <f t="shared" si="2"/>
        <v>35.81</v>
      </c>
      <c r="T20" s="3">
        <f t="shared" si="3"/>
        <v>0.72</v>
      </c>
      <c r="U20" s="4">
        <f t="shared" si="6"/>
        <v>42.85</v>
      </c>
      <c r="V20" s="5">
        <f t="shared" si="7"/>
        <v>42.85</v>
      </c>
    </row>
    <row r="21" spans="1:22" ht="35.1" customHeight="1" thickBot="1" x14ac:dyDescent="0.35">
      <c r="A21" s="8">
        <f t="shared" si="0"/>
        <v>16</v>
      </c>
      <c r="B21" s="9" t="s">
        <v>49</v>
      </c>
      <c r="C21" s="10"/>
      <c r="D21" s="10"/>
      <c r="E21" s="10">
        <v>800</v>
      </c>
      <c r="F21" s="10">
        <v>197.38</v>
      </c>
      <c r="G21" s="10"/>
      <c r="H21" s="10"/>
      <c r="I21" s="10"/>
      <c r="J21" s="10"/>
      <c r="K21" s="10">
        <v>117</v>
      </c>
      <c r="L21" s="10"/>
      <c r="M21" s="10"/>
      <c r="N21" s="10">
        <v>184.9</v>
      </c>
      <c r="O21" s="10"/>
      <c r="P21" s="10"/>
      <c r="Q21" s="10"/>
      <c r="R21" s="2">
        <f t="shared" si="1"/>
        <v>324.82</v>
      </c>
      <c r="S21" s="2">
        <f t="shared" si="2"/>
        <v>318.75</v>
      </c>
      <c r="T21" s="3">
        <f t="shared" si="3"/>
        <v>0.98</v>
      </c>
      <c r="U21" s="4">
        <f t="shared" si="4"/>
        <v>191.14</v>
      </c>
      <c r="V21" s="5">
        <f t="shared" si="5"/>
        <v>191.14</v>
      </c>
    </row>
    <row r="22" spans="1:22" ht="35.1" customHeight="1" thickBot="1" x14ac:dyDescent="0.35">
      <c r="A22" s="8">
        <f t="shared" si="0"/>
        <v>17</v>
      </c>
      <c r="B22" s="9" t="s">
        <v>50</v>
      </c>
      <c r="C22" s="10"/>
      <c r="D22" s="10"/>
      <c r="E22" s="10"/>
      <c r="F22" s="10"/>
      <c r="G22" s="10">
        <v>197.38</v>
      </c>
      <c r="H22" s="10"/>
      <c r="I22" s="10"/>
      <c r="J22" s="10"/>
      <c r="K22" s="10"/>
      <c r="L22" s="10"/>
      <c r="M22" s="10"/>
      <c r="N22" s="10">
        <v>359</v>
      </c>
      <c r="O22" s="10"/>
      <c r="P22" s="10"/>
      <c r="Q22" s="10"/>
      <c r="R22" s="2">
        <f t="shared" si="1"/>
        <v>278.19</v>
      </c>
      <c r="S22" s="2">
        <f t="shared" si="2"/>
        <v>114.28</v>
      </c>
      <c r="T22" s="3">
        <f t="shared" si="3"/>
        <v>0.41</v>
      </c>
      <c r="U22" s="4">
        <f t="shared" si="4"/>
        <v>278.19</v>
      </c>
      <c r="V22" s="5">
        <f t="shared" si="5"/>
        <v>278.19</v>
      </c>
    </row>
    <row r="23" spans="1:22" ht="35.1" customHeight="1" thickBot="1" x14ac:dyDescent="0.35">
      <c r="A23" s="8">
        <f t="shared" si="0"/>
        <v>18</v>
      </c>
      <c r="B23" s="9" t="s">
        <v>51</v>
      </c>
      <c r="C23" s="10"/>
      <c r="D23" s="10"/>
      <c r="E23" s="10"/>
      <c r="F23" s="10"/>
      <c r="G23" s="10"/>
      <c r="H23" s="10"/>
      <c r="I23" s="10"/>
      <c r="J23" s="10"/>
      <c r="K23" s="11"/>
      <c r="L23" s="11"/>
      <c r="M23" s="11"/>
      <c r="N23" s="34">
        <v>1497.39</v>
      </c>
      <c r="O23" s="10">
        <v>529.9</v>
      </c>
      <c r="P23" s="10"/>
      <c r="Q23" s="10"/>
      <c r="R23" s="2">
        <f t="shared" si="1"/>
        <v>1013.65</v>
      </c>
      <c r="S23" s="2">
        <f t="shared" si="2"/>
        <v>684.12</v>
      </c>
      <c r="T23" s="3">
        <f t="shared" si="3"/>
        <v>0.67</v>
      </c>
      <c r="U23" s="4">
        <f t="shared" si="4"/>
        <v>1013.65</v>
      </c>
      <c r="V23" s="5">
        <f t="shared" si="5"/>
        <v>1013.65</v>
      </c>
    </row>
    <row r="24" spans="1:22" ht="35.1" customHeight="1" thickBot="1" x14ac:dyDescent="0.35">
      <c r="A24" s="8">
        <f t="shared" si="0"/>
        <v>19</v>
      </c>
      <c r="B24" s="9" t="s">
        <v>52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>
        <v>20</v>
      </c>
      <c r="O24" s="10">
        <v>34.6</v>
      </c>
      <c r="P24" s="11"/>
      <c r="Q24" s="11"/>
      <c r="R24" s="2">
        <f t="shared" si="1"/>
        <v>27.3</v>
      </c>
      <c r="S24" s="2">
        <f t="shared" si="2"/>
        <v>10.32</v>
      </c>
      <c r="T24" s="3">
        <f t="shared" si="3"/>
        <v>0.38</v>
      </c>
      <c r="U24" s="4">
        <f t="shared" si="4"/>
        <v>27.3</v>
      </c>
      <c r="V24" s="5">
        <f t="shared" si="5"/>
        <v>27.3</v>
      </c>
    </row>
    <row r="25" spans="1:22" ht="35.1" customHeight="1" thickBot="1" x14ac:dyDescent="0.35">
      <c r="A25" s="1"/>
      <c r="B25" s="1"/>
      <c r="C25" s="12"/>
      <c r="D25" s="12"/>
      <c r="E25" s="1"/>
      <c r="F25" s="13"/>
      <c r="G25" s="13"/>
      <c r="H25" s="13"/>
      <c r="I25" s="13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ht="19.350000000000001" customHeight="1" thickBot="1" x14ac:dyDescent="0.35">
      <c r="A26" s="373" t="s">
        <v>311</v>
      </c>
      <c r="B26" s="374"/>
      <c r="C26" s="374"/>
      <c r="D26" s="374"/>
      <c r="E26" s="374"/>
      <c r="F26" s="374"/>
      <c r="G26" s="374"/>
      <c r="H26" s="374"/>
      <c r="I26" s="374"/>
      <c r="J26" s="374"/>
      <c r="K26" s="374"/>
      <c r="L26" s="374"/>
      <c r="M26" s="374"/>
      <c r="N26" s="374"/>
      <c r="O26" s="374"/>
      <c r="P26" s="374"/>
      <c r="Q26" s="374"/>
      <c r="R26" s="374"/>
      <c r="S26" s="374"/>
      <c r="T26" s="374"/>
      <c r="U26" s="374"/>
      <c r="V26" s="375"/>
    </row>
    <row r="27" spans="1:22" ht="17.399999999999999" customHeight="1" thickBot="1" x14ac:dyDescent="0.35">
      <c r="A27" s="365" t="s">
        <v>244</v>
      </c>
      <c r="B27" s="365"/>
      <c r="C27" s="365"/>
      <c r="D27" s="365"/>
      <c r="E27" s="365"/>
      <c r="F27" s="365"/>
      <c r="G27" s="365"/>
      <c r="H27" s="365"/>
      <c r="I27" s="365"/>
      <c r="J27" s="365"/>
      <c r="K27" s="365"/>
      <c r="L27" s="365"/>
      <c r="M27" s="365"/>
      <c r="N27" s="365"/>
      <c r="O27" s="365"/>
      <c r="P27" s="365"/>
      <c r="Q27" s="365"/>
      <c r="R27" s="365"/>
      <c r="S27" s="365"/>
      <c r="T27" s="365"/>
      <c r="U27" s="365"/>
      <c r="V27" s="365"/>
    </row>
    <row r="28" spans="1:22" ht="19.649999999999999" customHeight="1" thickBot="1" x14ac:dyDescent="0.35">
      <c r="A28" s="358" t="s">
        <v>25</v>
      </c>
      <c r="B28" s="358" t="s">
        <v>53</v>
      </c>
      <c r="C28" s="362" t="s">
        <v>203</v>
      </c>
      <c r="D28" s="361" t="s">
        <v>205</v>
      </c>
      <c r="E28" s="362" t="s">
        <v>173</v>
      </c>
      <c r="F28" s="362" t="s">
        <v>177</v>
      </c>
      <c r="G28" s="362" t="s">
        <v>194</v>
      </c>
      <c r="H28" s="362" t="s">
        <v>208</v>
      </c>
      <c r="I28" s="362" t="s">
        <v>209</v>
      </c>
      <c r="J28" s="362" t="s">
        <v>195</v>
      </c>
      <c r="K28" s="362" t="s">
        <v>190</v>
      </c>
      <c r="L28" s="361" t="s">
        <v>217</v>
      </c>
      <c r="M28" s="361" t="s">
        <v>223</v>
      </c>
      <c r="N28" s="361" t="s">
        <v>229</v>
      </c>
      <c r="O28" s="361" t="s">
        <v>230</v>
      </c>
      <c r="P28" s="362" t="s">
        <v>198</v>
      </c>
      <c r="Q28" s="362" t="s">
        <v>220</v>
      </c>
      <c r="R28" s="360" t="s">
        <v>144</v>
      </c>
      <c r="S28" s="360" t="s">
        <v>145</v>
      </c>
      <c r="T28" s="360" t="s">
        <v>146</v>
      </c>
      <c r="U28" s="360" t="s">
        <v>147</v>
      </c>
      <c r="V28" s="360" t="s">
        <v>241</v>
      </c>
    </row>
    <row r="29" spans="1:22" ht="32.4" customHeight="1" thickBot="1" x14ac:dyDescent="0.35">
      <c r="A29" s="363"/>
      <c r="B29" s="359"/>
      <c r="C29" s="362"/>
      <c r="D29" s="361"/>
      <c r="E29" s="362"/>
      <c r="F29" s="362"/>
      <c r="G29" s="362"/>
      <c r="H29" s="362"/>
      <c r="I29" s="362"/>
      <c r="J29" s="362"/>
      <c r="K29" s="362"/>
      <c r="L29" s="361"/>
      <c r="M29" s="361"/>
      <c r="N29" s="361"/>
      <c r="O29" s="361"/>
      <c r="P29" s="362"/>
      <c r="Q29" s="362"/>
      <c r="R29" s="360"/>
      <c r="S29" s="360"/>
      <c r="T29" s="360"/>
      <c r="U29" s="360"/>
      <c r="V29" s="360"/>
    </row>
    <row r="30" spans="1:22" ht="11.4" customHeight="1" thickBot="1" x14ac:dyDescent="0.35">
      <c r="A30" s="359"/>
      <c r="B30" s="6" t="s">
        <v>28</v>
      </c>
      <c r="C30" s="7" t="s">
        <v>2</v>
      </c>
      <c r="D30" s="7"/>
      <c r="E30" s="7" t="s">
        <v>2</v>
      </c>
      <c r="F30" s="7" t="s">
        <v>2</v>
      </c>
      <c r="G30" s="7" t="s">
        <v>2</v>
      </c>
      <c r="H30" s="7" t="s">
        <v>2</v>
      </c>
      <c r="I30" s="7"/>
      <c r="J30" s="7" t="s">
        <v>2</v>
      </c>
      <c r="K30" s="7" t="s">
        <v>2</v>
      </c>
      <c r="L30" s="7" t="s">
        <v>2</v>
      </c>
      <c r="M30" s="7" t="s">
        <v>2</v>
      </c>
      <c r="N30" s="7" t="s">
        <v>2</v>
      </c>
      <c r="O30" s="7" t="s">
        <v>2</v>
      </c>
      <c r="P30" s="7" t="s">
        <v>2</v>
      </c>
      <c r="Q30" s="7" t="s">
        <v>2</v>
      </c>
      <c r="R30" s="360"/>
      <c r="S30" s="360"/>
      <c r="T30" s="360"/>
      <c r="U30" s="360"/>
      <c r="V30" s="360"/>
    </row>
    <row r="31" spans="1:22" ht="35.1" customHeight="1" thickBot="1" x14ac:dyDescent="0.35">
      <c r="A31" s="8">
        <v>1</v>
      </c>
      <c r="B31" s="9" t="s">
        <v>55</v>
      </c>
      <c r="C31" s="10">
        <v>473</v>
      </c>
      <c r="D31" s="10">
        <v>146.49</v>
      </c>
      <c r="E31" s="10">
        <v>500</v>
      </c>
      <c r="F31" s="10">
        <v>227.18</v>
      </c>
      <c r="G31" s="10">
        <v>350</v>
      </c>
      <c r="H31" s="10"/>
      <c r="I31" s="10"/>
      <c r="J31" s="10"/>
      <c r="K31" s="10"/>
      <c r="L31" s="10"/>
      <c r="M31" s="10"/>
      <c r="N31" s="10">
        <v>320</v>
      </c>
      <c r="O31" s="10"/>
      <c r="P31" s="10"/>
      <c r="Q31" s="10"/>
      <c r="R31" s="2">
        <f>ROUND(AVERAGE(C31:Q31),2)</f>
        <v>336.11</v>
      </c>
      <c r="S31" s="2">
        <f>ROUND(STDEVA(C31:Q31),2)</f>
        <v>137.02000000000001</v>
      </c>
      <c r="T31" s="3">
        <f>ROUND(S31/R31,2)</f>
        <v>0.41</v>
      </c>
      <c r="U31" s="4">
        <f>ROUND(MEDIAN(C31:Q31),2)</f>
        <v>335</v>
      </c>
      <c r="V31" s="5">
        <f>IF(T31&gt;25%,U31,R31)*1</f>
        <v>335</v>
      </c>
    </row>
    <row r="32" spans="1:22" ht="35.1" customHeight="1" thickBot="1" x14ac:dyDescent="0.35">
      <c r="A32" s="8">
        <f t="shared" ref="A32:A57" si="8">A31+1</f>
        <v>2</v>
      </c>
      <c r="B32" s="9" t="s">
        <v>56</v>
      </c>
      <c r="C32" s="10">
        <v>473</v>
      </c>
      <c r="D32" s="10">
        <v>229.43</v>
      </c>
      <c r="E32" s="10">
        <v>500</v>
      </c>
      <c r="F32" s="10">
        <v>234.63</v>
      </c>
      <c r="G32" s="10">
        <v>1500</v>
      </c>
      <c r="H32" s="10"/>
      <c r="I32" s="10"/>
      <c r="J32" s="14"/>
      <c r="K32" s="14"/>
      <c r="L32" s="14"/>
      <c r="M32" s="14"/>
      <c r="N32" s="10">
        <v>398</v>
      </c>
      <c r="O32" s="10"/>
      <c r="P32" s="14"/>
      <c r="Q32" s="10">
        <v>307.74</v>
      </c>
      <c r="R32" s="2">
        <f t="shared" ref="R32:R57" si="9">ROUND(AVERAGE(C32:Q32),2)</f>
        <v>520.4</v>
      </c>
      <c r="S32" s="2">
        <f t="shared" ref="S32:S57" si="10">ROUND(STDEVA(C32:Q32),2)</f>
        <v>445.12</v>
      </c>
      <c r="T32" s="3">
        <f t="shared" ref="T32:T57" si="11">ROUND(S32/R32,2)</f>
        <v>0.86</v>
      </c>
      <c r="U32" s="4">
        <f t="shared" ref="U32:U57" si="12">ROUND(MEDIAN(C32:Q32),2)</f>
        <v>398</v>
      </c>
      <c r="V32" s="5">
        <f t="shared" ref="V32:V57" si="13">IF(T32&gt;25%,U32,R32)*1</f>
        <v>398</v>
      </c>
    </row>
    <row r="33" spans="1:22" ht="35.1" customHeight="1" thickBot="1" x14ac:dyDescent="0.35">
      <c r="A33" s="8">
        <f t="shared" si="8"/>
        <v>3</v>
      </c>
      <c r="B33" s="9" t="s">
        <v>57</v>
      </c>
      <c r="C33" s="10">
        <v>473</v>
      </c>
      <c r="D33" s="10"/>
      <c r="E33" s="10"/>
      <c r="F33" s="10">
        <v>685.72</v>
      </c>
      <c r="G33" s="10">
        <v>1500</v>
      </c>
      <c r="H33" s="10"/>
      <c r="I33" s="10"/>
      <c r="J33" s="14"/>
      <c r="K33" s="14"/>
      <c r="L33" s="14"/>
      <c r="M33" s="14"/>
      <c r="N33" s="10">
        <v>589</v>
      </c>
      <c r="O33" s="10"/>
      <c r="P33" s="14"/>
      <c r="Q33" s="10">
        <v>490.06</v>
      </c>
      <c r="R33" s="2">
        <f t="shared" si="9"/>
        <v>747.56</v>
      </c>
      <c r="S33" s="2">
        <f t="shared" si="10"/>
        <v>429.19</v>
      </c>
      <c r="T33" s="3">
        <f t="shared" si="11"/>
        <v>0.56999999999999995</v>
      </c>
      <c r="U33" s="4">
        <f t="shared" si="12"/>
        <v>589</v>
      </c>
      <c r="V33" s="5">
        <f t="shared" si="13"/>
        <v>589</v>
      </c>
    </row>
    <row r="34" spans="1:22" ht="35.1" customHeight="1" thickBot="1" x14ac:dyDescent="0.35">
      <c r="A34" s="8">
        <f t="shared" si="8"/>
        <v>4</v>
      </c>
      <c r="B34" s="9" t="s">
        <v>58</v>
      </c>
      <c r="C34" s="10">
        <v>473</v>
      </c>
      <c r="D34" s="10"/>
      <c r="E34" s="10">
        <v>514.72</v>
      </c>
      <c r="F34" s="10">
        <v>227.18</v>
      </c>
      <c r="G34" s="10"/>
      <c r="H34" s="10"/>
      <c r="I34" s="10"/>
      <c r="J34" s="14"/>
      <c r="K34" s="14"/>
      <c r="L34" s="14"/>
      <c r="M34" s="14"/>
      <c r="N34" s="10">
        <v>328</v>
      </c>
      <c r="O34" s="10"/>
      <c r="P34" s="14"/>
      <c r="Q34" s="10"/>
      <c r="R34" s="2">
        <f t="shared" si="9"/>
        <v>385.73</v>
      </c>
      <c r="S34" s="2">
        <f t="shared" si="10"/>
        <v>132.57</v>
      </c>
      <c r="T34" s="3">
        <f t="shared" si="11"/>
        <v>0.34</v>
      </c>
      <c r="U34" s="4">
        <f t="shared" si="12"/>
        <v>400.5</v>
      </c>
      <c r="V34" s="5">
        <f t="shared" si="13"/>
        <v>400.5</v>
      </c>
    </row>
    <row r="35" spans="1:22" ht="35.1" customHeight="1" thickBot="1" x14ac:dyDescent="0.35">
      <c r="A35" s="8">
        <f t="shared" si="8"/>
        <v>5</v>
      </c>
      <c r="B35" s="9" t="s">
        <v>59</v>
      </c>
      <c r="C35" s="10">
        <v>473</v>
      </c>
      <c r="D35" s="10"/>
      <c r="E35" s="10">
        <v>514.72</v>
      </c>
      <c r="F35" s="10">
        <v>320.29000000000002</v>
      </c>
      <c r="G35" s="10">
        <v>550</v>
      </c>
      <c r="H35" s="10"/>
      <c r="I35" s="10"/>
      <c r="J35" s="14"/>
      <c r="K35" s="14"/>
      <c r="L35" s="14"/>
      <c r="M35" s="14"/>
      <c r="N35" s="10">
        <v>587</v>
      </c>
      <c r="O35" s="10"/>
      <c r="P35" s="14"/>
      <c r="Q35" s="10"/>
      <c r="R35" s="2">
        <f t="shared" si="9"/>
        <v>489</v>
      </c>
      <c r="S35" s="2">
        <f t="shared" si="10"/>
        <v>103.33</v>
      </c>
      <c r="T35" s="3">
        <f t="shared" si="11"/>
        <v>0.21</v>
      </c>
      <c r="U35" s="4">
        <f t="shared" si="12"/>
        <v>514.72</v>
      </c>
      <c r="V35" s="5">
        <f t="shared" si="13"/>
        <v>489</v>
      </c>
    </row>
    <row r="36" spans="1:22" ht="35.1" customHeight="1" thickBot="1" x14ac:dyDescent="0.35">
      <c r="A36" s="8">
        <f t="shared" si="8"/>
        <v>6</v>
      </c>
      <c r="B36" s="9" t="s">
        <v>60</v>
      </c>
      <c r="C36" s="10">
        <v>473</v>
      </c>
      <c r="D36" s="10"/>
      <c r="E36" s="10"/>
      <c r="F36" s="10">
        <v>528.85</v>
      </c>
      <c r="G36" s="10"/>
      <c r="H36" s="10">
        <v>385</v>
      </c>
      <c r="I36" s="10"/>
      <c r="J36" s="14"/>
      <c r="K36" s="14"/>
      <c r="L36" s="14"/>
      <c r="M36" s="14"/>
      <c r="N36" s="10">
        <v>466</v>
      </c>
      <c r="O36" s="10"/>
      <c r="P36" s="14"/>
      <c r="Q36" s="10"/>
      <c r="R36" s="2">
        <f t="shared" si="9"/>
        <v>463.21</v>
      </c>
      <c r="S36" s="2">
        <f t="shared" si="10"/>
        <v>59.24</v>
      </c>
      <c r="T36" s="3">
        <f t="shared" si="11"/>
        <v>0.13</v>
      </c>
      <c r="U36" s="4">
        <f t="shared" si="12"/>
        <v>469.5</v>
      </c>
      <c r="V36" s="5">
        <f t="shared" si="13"/>
        <v>463.21</v>
      </c>
    </row>
    <row r="37" spans="1:22" ht="35.1" customHeight="1" thickBot="1" x14ac:dyDescent="0.35">
      <c r="A37" s="8">
        <f t="shared" si="8"/>
        <v>7</v>
      </c>
      <c r="B37" s="9" t="s">
        <v>61</v>
      </c>
      <c r="C37" s="10"/>
      <c r="D37" s="10">
        <v>177.95</v>
      </c>
      <c r="E37" s="10"/>
      <c r="F37" s="14"/>
      <c r="G37" s="10"/>
      <c r="H37" s="10"/>
      <c r="I37" s="10"/>
      <c r="J37" s="10">
        <v>200</v>
      </c>
      <c r="K37" s="14"/>
      <c r="L37" s="14"/>
      <c r="M37" s="14"/>
      <c r="N37" s="10">
        <v>289</v>
      </c>
      <c r="O37" s="10"/>
      <c r="P37" s="14"/>
      <c r="Q37" s="10">
        <v>164.2</v>
      </c>
      <c r="R37" s="2">
        <f t="shared" si="9"/>
        <v>207.79</v>
      </c>
      <c r="S37" s="2">
        <f t="shared" si="10"/>
        <v>56.11</v>
      </c>
      <c r="T37" s="3">
        <f t="shared" si="11"/>
        <v>0.27</v>
      </c>
      <c r="U37" s="4">
        <f t="shared" si="12"/>
        <v>188.98</v>
      </c>
      <c r="V37" s="5">
        <f t="shared" si="13"/>
        <v>188.98</v>
      </c>
    </row>
    <row r="38" spans="1:22" ht="35.1" customHeight="1" thickBot="1" x14ac:dyDescent="0.35">
      <c r="A38" s="8">
        <f t="shared" si="8"/>
        <v>8</v>
      </c>
      <c r="B38" s="9" t="s">
        <v>221</v>
      </c>
      <c r="C38" s="10"/>
      <c r="D38" s="10">
        <v>177.95</v>
      </c>
      <c r="E38" s="10"/>
      <c r="F38" s="14"/>
      <c r="G38" s="14"/>
      <c r="H38" s="14"/>
      <c r="I38" s="14"/>
      <c r="J38" s="10">
        <v>200</v>
      </c>
      <c r="K38" s="14"/>
      <c r="L38" s="14"/>
      <c r="M38" s="14"/>
      <c r="N38" s="10">
        <v>473</v>
      </c>
      <c r="O38" s="10"/>
      <c r="P38" s="14"/>
      <c r="Q38" s="10">
        <v>190.05</v>
      </c>
      <c r="R38" s="2">
        <f t="shared" si="9"/>
        <v>260.25</v>
      </c>
      <c r="S38" s="2">
        <f t="shared" si="10"/>
        <v>142.12</v>
      </c>
      <c r="T38" s="3">
        <f t="shared" si="11"/>
        <v>0.55000000000000004</v>
      </c>
      <c r="U38" s="4">
        <f t="shared" si="12"/>
        <v>195.03</v>
      </c>
      <c r="V38" s="5">
        <f t="shared" si="13"/>
        <v>195.03</v>
      </c>
    </row>
    <row r="39" spans="1:22" ht="35.1" customHeight="1" thickBot="1" x14ac:dyDescent="0.35">
      <c r="A39" s="8">
        <f t="shared" si="8"/>
        <v>9</v>
      </c>
      <c r="B39" s="9" t="s">
        <v>62</v>
      </c>
      <c r="C39" s="10"/>
      <c r="D39" s="10">
        <v>177.95</v>
      </c>
      <c r="E39" s="10"/>
      <c r="F39" s="14"/>
      <c r="G39" s="14"/>
      <c r="H39" s="10">
        <v>77</v>
      </c>
      <c r="I39" s="10"/>
      <c r="J39" s="14"/>
      <c r="K39" s="14"/>
      <c r="L39" s="14"/>
      <c r="M39" s="14"/>
      <c r="N39" s="10">
        <v>530</v>
      </c>
      <c r="O39" s="10"/>
      <c r="P39" s="14"/>
      <c r="Q39" s="10">
        <v>262.38</v>
      </c>
      <c r="R39" s="2">
        <f t="shared" si="9"/>
        <v>261.83</v>
      </c>
      <c r="S39" s="2">
        <f t="shared" si="10"/>
        <v>194.18</v>
      </c>
      <c r="T39" s="3">
        <f t="shared" si="11"/>
        <v>0.74</v>
      </c>
      <c r="U39" s="4">
        <f t="shared" si="12"/>
        <v>220.17</v>
      </c>
      <c r="V39" s="5">
        <f t="shared" si="13"/>
        <v>220.17</v>
      </c>
    </row>
    <row r="40" spans="1:22" ht="35.1" customHeight="1" thickBot="1" x14ac:dyDescent="0.35">
      <c r="A40" s="8">
        <f t="shared" si="8"/>
        <v>10</v>
      </c>
      <c r="B40" s="9" t="s">
        <v>63</v>
      </c>
      <c r="C40" s="10"/>
      <c r="D40" s="10">
        <v>100.8</v>
      </c>
      <c r="E40" s="10"/>
      <c r="F40" s="10">
        <v>163.86</v>
      </c>
      <c r="G40" s="14"/>
      <c r="H40" s="14"/>
      <c r="I40" s="14"/>
      <c r="J40" s="14"/>
      <c r="K40" s="14"/>
      <c r="L40" s="14"/>
      <c r="M40" s="14"/>
      <c r="N40" s="10">
        <v>733.95</v>
      </c>
      <c r="O40" s="10"/>
      <c r="P40" s="14"/>
      <c r="Q40" s="10">
        <v>279.16000000000003</v>
      </c>
      <c r="R40" s="2">
        <f t="shared" si="9"/>
        <v>319.44</v>
      </c>
      <c r="S40" s="2">
        <f t="shared" si="10"/>
        <v>286.04000000000002</v>
      </c>
      <c r="T40" s="3">
        <f t="shared" si="11"/>
        <v>0.9</v>
      </c>
      <c r="U40" s="4">
        <f t="shared" si="12"/>
        <v>221.51</v>
      </c>
      <c r="V40" s="5">
        <f t="shared" si="13"/>
        <v>221.51</v>
      </c>
    </row>
    <row r="41" spans="1:22" ht="35.1" customHeight="1" thickBot="1" x14ac:dyDescent="0.35">
      <c r="A41" s="8">
        <f t="shared" si="8"/>
        <v>11</v>
      </c>
      <c r="B41" s="9" t="s">
        <v>64</v>
      </c>
      <c r="C41" s="10"/>
      <c r="D41" s="10"/>
      <c r="E41" s="10"/>
      <c r="F41" s="10">
        <v>201.11</v>
      </c>
      <c r="G41" s="14"/>
      <c r="H41" s="10">
        <v>180.7</v>
      </c>
      <c r="I41" s="10"/>
      <c r="J41" s="14"/>
      <c r="K41" s="14"/>
      <c r="L41" s="14"/>
      <c r="M41" s="14"/>
      <c r="N41" s="10">
        <v>183</v>
      </c>
      <c r="O41" s="10"/>
      <c r="P41" s="14"/>
      <c r="Q41" s="10">
        <v>129.04</v>
      </c>
      <c r="R41" s="2">
        <f t="shared" si="9"/>
        <v>173.46</v>
      </c>
      <c r="S41" s="2">
        <f t="shared" si="10"/>
        <v>30.99</v>
      </c>
      <c r="T41" s="3">
        <f t="shared" si="11"/>
        <v>0.18</v>
      </c>
      <c r="U41" s="4">
        <f t="shared" si="12"/>
        <v>181.85</v>
      </c>
      <c r="V41" s="5">
        <f t="shared" si="13"/>
        <v>173.46</v>
      </c>
    </row>
    <row r="42" spans="1:22" ht="35.1" customHeight="1" thickBot="1" x14ac:dyDescent="0.35">
      <c r="A42" s="8">
        <f t="shared" si="8"/>
        <v>12</v>
      </c>
      <c r="B42" s="9" t="s">
        <v>65</v>
      </c>
      <c r="C42" s="10"/>
      <c r="D42" s="10"/>
      <c r="E42" s="10"/>
      <c r="F42" s="10">
        <v>320.29000000000002</v>
      </c>
      <c r="G42" s="14"/>
      <c r="H42" s="14"/>
      <c r="I42" s="14"/>
      <c r="J42" s="14"/>
      <c r="K42" s="14"/>
      <c r="L42" s="14"/>
      <c r="M42" s="14"/>
      <c r="N42" s="10">
        <v>300</v>
      </c>
      <c r="O42" s="10"/>
      <c r="P42" s="14"/>
      <c r="Q42" s="10">
        <v>191.88</v>
      </c>
      <c r="R42" s="2">
        <f t="shared" si="9"/>
        <v>270.72000000000003</v>
      </c>
      <c r="S42" s="2">
        <f t="shared" si="10"/>
        <v>69.03</v>
      </c>
      <c r="T42" s="3">
        <f t="shared" si="11"/>
        <v>0.25</v>
      </c>
      <c r="U42" s="4">
        <f t="shared" si="12"/>
        <v>300</v>
      </c>
      <c r="V42" s="5">
        <f t="shared" si="13"/>
        <v>270.72000000000003</v>
      </c>
    </row>
    <row r="43" spans="1:22" ht="35.1" customHeight="1" thickBot="1" x14ac:dyDescent="0.35">
      <c r="A43" s="8">
        <f t="shared" si="8"/>
        <v>13</v>
      </c>
      <c r="B43" s="9" t="s">
        <v>66</v>
      </c>
      <c r="C43" s="10"/>
      <c r="D43" s="10"/>
      <c r="E43" s="10"/>
      <c r="F43" s="10">
        <v>327.73</v>
      </c>
      <c r="G43" s="14"/>
      <c r="H43" s="14"/>
      <c r="I43" s="14"/>
      <c r="J43" s="14"/>
      <c r="K43" s="14"/>
      <c r="L43" s="14"/>
      <c r="M43" s="14"/>
      <c r="N43" s="10">
        <v>350</v>
      </c>
      <c r="O43" s="10"/>
      <c r="P43" s="14"/>
      <c r="Q43" s="10">
        <v>227.41</v>
      </c>
      <c r="R43" s="2">
        <f t="shared" si="9"/>
        <v>301.70999999999998</v>
      </c>
      <c r="S43" s="2">
        <f t="shared" si="10"/>
        <v>65.3</v>
      </c>
      <c r="T43" s="3">
        <f t="shared" si="11"/>
        <v>0.22</v>
      </c>
      <c r="U43" s="4">
        <f t="shared" si="12"/>
        <v>327.73</v>
      </c>
      <c r="V43" s="5">
        <f t="shared" si="13"/>
        <v>301.70999999999998</v>
      </c>
    </row>
    <row r="44" spans="1:22" ht="35.1" customHeight="1" thickBot="1" x14ac:dyDescent="0.35">
      <c r="A44" s="8">
        <f t="shared" si="8"/>
        <v>14</v>
      </c>
      <c r="B44" s="9" t="s">
        <v>41</v>
      </c>
      <c r="C44" s="10"/>
      <c r="D44" s="10"/>
      <c r="E44" s="10"/>
      <c r="F44" s="10"/>
      <c r="G44" s="14"/>
      <c r="H44" s="14"/>
      <c r="I44" s="14"/>
      <c r="J44" s="14"/>
      <c r="K44" s="14"/>
      <c r="L44" s="14"/>
      <c r="M44" s="14"/>
      <c r="N44" s="10">
        <v>122</v>
      </c>
      <c r="O44" s="10"/>
      <c r="P44" s="10">
        <v>780</v>
      </c>
      <c r="Q44" s="10">
        <v>75.510000000000005</v>
      </c>
      <c r="R44" s="2">
        <f t="shared" si="9"/>
        <v>325.83999999999997</v>
      </c>
      <c r="S44" s="2">
        <f t="shared" si="10"/>
        <v>394</v>
      </c>
      <c r="T44" s="3">
        <f t="shared" si="11"/>
        <v>1.21</v>
      </c>
      <c r="U44" s="4">
        <f t="shared" si="12"/>
        <v>122</v>
      </c>
      <c r="V44" s="5">
        <f t="shared" si="13"/>
        <v>122</v>
      </c>
    </row>
    <row r="45" spans="1:22" ht="35.1" customHeight="1" thickBot="1" x14ac:dyDescent="0.35">
      <c r="A45" s="8">
        <f t="shared" si="8"/>
        <v>15</v>
      </c>
      <c r="B45" s="9" t="s">
        <v>67</v>
      </c>
      <c r="C45" s="10">
        <v>360</v>
      </c>
      <c r="D45" s="10"/>
      <c r="E45" s="10">
        <v>150</v>
      </c>
      <c r="F45" s="10">
        <v>528.85</v>
      </c>
      <c r="G45" s="10">
        <v>650</v>
      </c>
      <c r="H45" s="10"/>
      <c r="I45" s="10"/>
      <c r="J45" s="10"/>
      <c r="K45" s="14"/>
      <c r="L45" s="14"/>
      <c r="M45" s="14"/>
      <c r="N45" s="10">
        <v>83</v>
      </c>
      <c r="O45" s="10"/>
      <c r="P45" s="14"/>
      <c r="Q45" s="10">
        <v>299.14999999999998</v>
      </c>
      <c r="R45" s="2">
        <f t="shared" si="9"/>
        <v>345.17</v>
      </c>
      <c r="S45" s="2">
        <f t="shared" si="10"/>
        <v>217.17</v>
      </c>
      <c r="T45" s="3">
        <f>ROUND(S45/R45,2)</f>
        <v>0.63</v>
      </c>
      <c r="U45" s="4">
        <f>ROUND(MEDIAN(C45:Q45),2)</f>
        <v>329.58</v>
      </c>
      <c r="V45" s="5">
        <f t="shared" si="13"/>
        <v>329.58</v>
      </c>
    </row>
    <row r="46" spans="1:22" ht="35.1" customHeight="1" thickBot="1" x14ac:dyDescent="0.35">
      <c r="A46" s="8">
        <f t="shared" si="8"/>
        <v>16</v>
      </c>
      <c r="B46" s="9" t="s">
        <v>68</v>
      </c>
      <c r="C46" s="10">
        <v>360</v>
      </c>
      <c r="D46" s="10"/>
      <c r="E46" s="10">
        <v>150</v>
      </c>
      <c r="F46" s="10">
        <v>566.09</v>
      </c>
      <c r="G46" s="14"/>
      <c r="H46" s="14"/>
      <c r="I46" s="14"/>
      <c r="J46" s="14"/>
      <c r="K46" s="14"/>
      <c r="L46" s="14"/>
      <c r="M46" s="14"/>
      <c r="N46" s="10"/>
      <c r="O46" s="10">
        <v>85</v>
      </c>
      <c r="P46" s="14"/>
      <c r="Q46" s="10">
        <v>376.13</v>
      </c>
      <c r="R46" s="2">
        <f t="shared" si="9"/>
        <v>307.44</v>
      </c>
      <c r="S46" s="2">
        <f t="shared" si="10"/>
        <v>192.77</v>
      </c>
      <c r="T46" s="3">
        <f t="shared" si="11"/>
        <v>0.63</v>
      </c>
      <c r="U46" s="4">
        <f t="shared" si="12"/>
        <v>360</v>
      </c>
      <c r="V46" s="5">
        <f t="shared" si="13"/>
        <v>360</v>
      </c>
    </row>
    <row r="47" spans="1:22" ht="35.1" customHeight="1" thickBot="1" x14ac:dyDescent="0.35">
      <c r="A47" s="8">
        <f t="shared" si="8"/>
        <v>17</v>
      </c>
      <c r="B47" s="9" t="s">
        <v>69</v>
      </c>
      <c r="C47" s="10">
        <v>360</v>
      </c>
      <c r="D47" s="10"/>
      <c r="E47" s="10">
        <v>150</v>
      </c>
      <c r="F47" s="10">
        <v>543.74</v>
      </c>
      <c r="G47" s="14"/>
      <c r="H47" s="14"/>
      <c r="I47" s="14"/>
      <c r="J47" s="14"/>
      <c r="K47" s="10"/>
      <c r="L47" s="10"/>
      <c r="M47" s="10"/>
      <c r="N47" s="10"/>
      <c r="O47" s="10">
        <v>98</v>
      </c>
      <c r="P47" s="14"/>
      <c r="Q47" s="10">
        <v>470.7</v>
      </c>
      <c r="R47" s="2">
        <f t="shared" si="9"/>
        <v>324.49</v>
      </c>
      <c r="S47" s="2">
        <f t="shared" si="10"/>
        <v>195.23</v>
      </c>
      <c r="T47" s="3">
        <f t="shared" si="11"/>
        <v>0.6</v>
      </c>
      <c r="U47" s="4">
        <f t="shared" si="12"/>
        <v>360</v>
      </c>
      <c r="V47" s="5">
        <f t="shared" si="13"/>
        <v>360</v>
      </c>
    </row>
    <row r="48" spans="1:22" ht="35.1" customHeight="1" thickBot="1" x14ac:dyDescent="0.35">
      <c r="A48" s="8">
        <f t="shared" si="8"/>
        <v>18</v>
      </c>
      <c r="B48" s="9" t="s">
        <v>70</v>
      </c>
      <c r="C48" s="10"/>
      <c r="D48" s="10"/>
      <c r="E48" s="10">
        <v>800</v>
      </c>
      <c r="F48" s="10">
        <v>513.95000000000005</v>
      </c>
      <c r="G48" s="14"/>
      <c r="H48" s="14"/>
      <c r="I48" s="14"/>
      <c r="J48" s="14"/>
      <c r="K48" s="14"/>
      <c r="L48" s="14"/>
      <c r="M48" s="14"/>
      <c r="N48" s="10"/>
      <c r="O48" s="10">
        <v>121</v>
      </c>
      <c r="P48" s="14"/>
      <c r="Q48" s="10">
        <v>538.59</v>
      </c>
      <c r="R48" s="2">
        <f t="shared" si="9"/>
        <v>493.39</v>
      </c>
      <c r="S48" s="2">
        <f t="shared" si="10"/>
        <v>279.97000000000003</v>
      </c>
      <c r="T48" s="3">
        <f t="shared" si="11"/>
        <v>0.56999999999999995</v>
      </c>
      <c r="U48" s="4">
        <f t="shared" si="12"/>
        <v>526.27</v>
      </c>
      <c r="V48" s="5">
        <f t="shared" si="13"/>
        <v>526.27</v>
      </c>
    </row>
    <row r="49" spans="1:22" ht="35.1" customHeight="1" thickBot="1" x14ac:dyDescent="0.35">
      <c r="A49" s="8">
        <f t="shared" si="8"/>
        <v>19</v>
      </c>
      <c r="B49" s="9" t="s">
        <v>71</v>
      </c>
      <c r="C49" s="10"/>
      <c r="D49" s="10"/>
      <c r="E49" s="10">
        <v>800</v>
      </c>
      <c r="F49" s="10">
        <v>543.74</v>
      </c>
      <c r="G49" s="14"/>
      <c r="H49" s="14"/>
      <c r="I49" s="14"/>
      <c r="J49" s="14"/>
      <c r="K49" s="14"/>
      <c r="L49" s="14"/>
      <c r="M49" s="14"/>
      <c r="N49" s="10">
        <v>129</v>
      </c>
      <c r="O49" s="10"/>
      <c r="P49" s="14"/>
      <c r="Q49" s="10">
        <v>589.14</v>
      </c>
      <c r="R49" s="2">
        <f t="shared" si="9"/>
        <v>515.47</v>
      </c>
      <c r="S49" s="2">
        <f t="shared" si="10"/>
        <v>280.8</v>
      </c>
      <c r="T49" s="3">
        <f t="shared" si="11"/>
        <v>0.54</v>
      </c>
      <c r="U49" s="4">
        <f t="shared" si="12"/>
        <v>566.44000000000005</v>
      </c>
      <c r="V49" s="5">
        <f t="shared" si="13"/>
        <v>566.44000000000005</v>
      </c>
    </row>
    <row r="50" spans="1:22" ht="35.1" customHeight="1" thickBot="1" x14ac:dyDescent="0.35">
      <c r="A50" s="8">
        <f t="shared" si="8"/>
        <v>20</v>
      </c>
      <c r="B50" s="9" t="s">
        <v>72</v>
      </c>
      <c r="C50" s="10"/>
      <c r="D50" s="10"/>
      <c r="E50" s="10">
        <v>800</v>
      </c>
      <c r="F50" s="10">
        <v>588.44000000000005</v>
      </c>
      <c r="G50" s="14"/>
      <c r="H50" s="14"/>
      <c r="I50" s="14"/>
      <c r="J50" s="14"/>
      <c r="K50" s="14"/>
      <c r="L50" s="14"/>
      <c r="M50" s="14"/>
      <c r="N50" s="10">
        <v>142</v>
      </c>
      <c r="O50" s="10"/>
      <c r="P50" s="14"/>
      <c r="Q50" s="10">
        <v>580.13</v>
      </c>
      <c r="R50" s="2">
        <f t="shared" si="9"/>
        <v>527.64</v>
      </c>
      <c r="S50" s="2">
        <f t="shared" si="10"/>
        <v>276.5</v>
      </c>
      <c r="T50" s="3">
        <f t="shared" si="11"/>
        <v>0.52</v>
      </c>
      <c r="U50" s="4">
        <f t="shared" si="12"/>
        <v>584.29</v>
      </c>
      <c r="V50" s="5">
        <f t="shared" si="13"/>
        <v>584.29</v>
      </c>
    </row>
    <row r="51" spans="1:22" ht="35.1" customHeight="1" thickBot="1" x14ac:dyDescent="0.35">
      <c r="A51" s="8">
        <f t="shared" si="8"/>
        <v>21</v>
      </c>
      <c r="B51" s="9" t="s">
        <v>73</v>
      </c>
      <c r="C51" s="10"/>
      <c r="D51" s="10">
        <v>108.29</v>
      </c>
      <c r="E51" s="10"/>
      <c r="F51" s="10">
        <v>37.24</v>
      </c>
      <c r="G51" s="14"/>
      <c r="H51" s="14"/>
      <c r="I51" s="14"/>
      <c r="J51" s="14"/>
      <c r="K51" s="14"/>
      <c r="L51" s="14"/>
      <c r="M51" s="14"/>
      <c r="N51" s="10">
        <v>30.9</v>
      </c>
      <c r="O51" s="10"/>
      <c r="P51" s="14"/>
      <c r="Q51" s="10">
        <v>253.8</v>
      </c>
      <c r="R51" s="2">
        <f t="shared" si="9"/>
        <v>107.56</v>
      </c>
      <c r="S51" s="2">
        <f t="shared" si="10"/>
        <v>103.62</v>
      </c>
      <c r="T51" s="3">
        <f t="shared" si="11"/>
        <v>0.96</v>
      </c>
      <c r="U51" s="4">
        <f t="shared" si="12"/>
        <v>72.77</v>
      </c>
      <c r="V51" s="5">
        <f t="shared" si="13"/>
        <v>72.77</v>
      </c>
    </row>
    <row r="52" spans="1:22" ht="35.1" customHeight="1" thickBot="1" x14ac:dyDescent="0.35">
      <c r="A52" s="8">
        <f t="shared" si="8"/>
        <v>22</v>
      </c>
      <c r="B52" s="9" t="s">
        <v>74</v>
      </c>
      <c r="C52" s="10"/>
      <c r="D52" s="10"/>
      <c r="E52" s="10"/>
      <c r="F52" s="10">
        <v>44.69</v>
      </c>
      <c r="G52" s="14"/>
      <c r="H52" s="10">
        <v>12.5</v>
      </c>
      <c r="I52" s="10"/>
      <c r="J52" s="10">
        <v>29</v>
      </c>
      <c r="K52" s="14"/>
      <c r="L52" s="14"/>
      <c r="M52" s="14"/>
      <c r="N52" s="10">
        <v>29.8</v>
      </c>
      <c r="O52" s="10"/>
      <c r="P52" s="14"/>
      <c r="Q52" s="10">
        <v>96.16</v>
      </c>
      <c r="R52" s="2">
        <f t="shared" si="9"/>
        <v>42.43</v>
      </c>
      <c r="S52" s="2">
        <f t="shared" si="10"/>
        <v>32.119999999999997</v>
      </c>
      <c r="T52" s="3">
        <f t="shared" si="11"/>
        <v>0.76</v>
      </c>
      <c r="U52" s="4">
        <f t="shared" si="12"/>
        <v>29.8</v>
      </c>
      <c r="V52" s="5">
        <f t="shared" si="13"/>
        <v>29.8</v>
      </c>
    </row>
    <row r="53" spans="1:22" ht="35.1" customHeight="1" thickBot="1" x14ac:dyDescent="0.35">
      <c r="A53" s="8">
        <f t="shared" si="8"/>
        <v>23</v>
      </c>
      <c r="B53" s="9" t="s">
        <v>75</v>
      </c>
      <c r="C53" s="10"/>
      <c r="D53" s="10"/>
      <c r="E53" s="10">
        <v>700</v>
      </c>
      <c r="F53" s="10">
        <v>696.44</v>
      </c>
      <c r="G53" s="10"/>
      <c r="H53" s="10"/>
      <c r="I53" s="10"/>
      <c r="J53" s="10">
        <v>790</v>
      </c>
      <c r="K53" s="10"/>
      <c r="L53" s="10"/>
      <c r="M53" s="10"/>
      <c r="N53" s="10">
        <v>777.8</v>
      </c>
      <c r="O53" s="10"/>
      <c r="P53" s="14"/>
      <c r="Q53" s="10">
        <v>633.01</v>
      </c>
      <c r="R53" s="2">
        <f t="shared" si="9"/>
        <v>719.45</v>
      </c>
      <c r="S53" s="2">
        <f t="shared" si="10"/>
        <v>64.73</v>
      </c>
      <c r="T53" s="3">
        <f t="shared" si="11"/>
        <v>0.09</v>
      </c>
      <c r="U53" s="4">
        <f t="shared" si="12"/>
        <v>700</v>
      </c>
      <c r="V53" s="5">
        <f t="shared" si="13"/>
        <v>719.45</v>
      </c>
    </row>
    <row r="54" spans="1:22" ht="35.1" customHeight="1" thickBot="1" x14ac:dyDescent="0.35">
      <c r="A54" s="8">
        <f t="shared" si="8"/>
        <v>24</v>
      </c>
      <c r="B54" s="9" t="s">
        <v>76</v>
      </c>
      <c r="C54" s="10">
        <v>1080</v>
      </c>
      <c r="D54" s="10"/>
      <c r="E54" s="10">
        <v>700</v>
      </c>
      <c r="F54" s="10">
        <v>741.43</v>
      </c>
      <c r="G54" s="10">
        <v>1300</v>
      </c>
      <c r="H54" s="10"/>
      <c r="I54" s="10"/>
      <c r="J54" s="10">
        <v>1100</v>
      </c>
      <c r="K54" s="10"/>
      <c r="L54" s="10"/>
      <c r="M54" s="10"/>
      <c r="N54" s="10">
        <v>1129</v>
      </c>
      <c r="O54" s="10"/>
      <c r="P54" s="10"/>
      <c r="Q54" s="10">
        <v>855.67</v>
      </c>
      <c r="R54" s="2">
        <f t="shared" si="9"/>
        <v>986.59</v>
      </c>
      <c r="S54" s="2">
        <f t="shared" si="10"/>
        <v>223.41</v>
      </c>
      <c r="T54" s="3">
        <f t="shared" si="11"/>
        <v>0.23</v>
      </c>
      <c r="U54" s="4">
        <f t="shared" si="12"/>
        <v>1080</v>
      </c>
      <c r="V54" s="5">
        <f t="shared" si="13"/>
        <v>986.59</v>
      </c>
    </row>
    <row r="55" spans="1:22" ht="35.1" customHeight="1" thickBot="1" x14ac:dyDescent="0.35">
      <c r="A55" s="8">
        <f t="shared" si="8"/>
        <v>25</v>
      </c>
      <c r="B55" s="9" t="s">
        <v>77</v>
      </c>
      <c r="C55" s="10">
        <v>1800</v>
      </c>
      <c r="D55" s="10"/>
      <c r="E55" s="10"/>
      <c r="F55" s="10"/>
      <c r="G55" s="10"/>
      <c r="H55" s="10">
        <v>524</v>
      </c>
      <c r="I55" s="10"/>
      <c r="J55" s="10"/>
      <c r="K55" s="10"/>
      <c r="L55" s="10"/>
      <c r="M55" s="10"/>
      <c r="N55" s="10">
        <v>1535</v>
      </c>
      <c r="O55" s="10"/>
      <c r="P55" s="14"/>
      <c r="Q55" s="10">
        <v>2075.04</v>
      </c>
      <c r="R55" s="2">
        <f t="shared" si="9"/>
        <v>1483.51</v>
      </c>
      <c r="S55" s="2">
        <f t="shared" si="10"/>
        <v>676.61</v>
      </c>
      <c r="T55" s="3">
        <f t="shared" si="11"/>
        <v>0.46</v>
      </c>
      <c r="U55" s="4">
        <f t="shared" si="12"/>
        <v>1667.5</v>
      </c>
      <c r="V55" s="5">
        <f t="shared" si="13"/>
        <v>1667.5</v>
      </c>
    </row>
    <row r="56" spans="1:22" ht="35.1" customHeight="1" thickBot="1" x14ac:dyDescent="0.35">
      <c r="A56" s="8">
        <f t="shared" si="8"/>
        <v>26</v>
      </c>
      <c r="B56" s="9" t="s">
        <v>78</v>
      </c>
      <c r="C56" s="10"/>
      <c r="D56" s="10"/>
      <c r="E56" s="10"/>
      <c r="F56" s="10"/>
      <c r="G56" s="14"/>
      <c r="H56" s="14"/>
      <c r="I56" s="10">
        <v>1269.5</v>
      </c>
      <c r="J56" s="10"/>
      <c r="K56" s="10"/>
      <c r="L56" s="10"/>
      <c r="M56" s="10"/>
      <c r="N56" s="10">
        <v>1975</v>
      </c>
      <c r="O56" s="10"/>
      <c r="P56" s="14"/>
      <c r="Q56" s="10"/>
      <c r="R56" s="2">
        <f t="shared" si="9"/>
        <v>1622.25</v>
      </c>
      <c r="S56" s="2">
        <f t="shared" si="10"/>
        <v>498.86</v>
      </c>
      <c r="T56" s="3">
        <f t="shared" si="11"/>
        <v>0.31</v>
      </c>
      <c r="U56" s="4">
        <f t="shared" si="12"/>
        <v>1622.25</v>
      </c>
      <c r="V56" s="5">
        <f t="shared" si="13"/>
        <v>1622.25</v>
      </c>
    </row>
    <row r="57" spans="1:22" ht="35.1" customHeight="1" thickBot="1" x14ac:dyDescent="0.35">
      <c r="A57" s="8">
        <f t="shared" si="8"/>
        <v>27</v>
      </c>
      <c r="B57" s="9" t="s">
        <v>79</v>
      </c>
      <c r="C57" s="10"/>
      <c r="D57" s="10"/>
      <c r="E57" s="10"/>
      <c r="F57" s="10"/>
      <c r="G57" s="14"/>
      <c r="H57" s="14"/>
      <c r="I57" s="10">
        <v>1683.85</v>
      </c>
      <c r="J57" s="10"/>
      <c r="K57" s="10"/>
      <c r="L57" s="10"/>
      <c r="M57" s="10"/>
      <c r="N57" s="10">
        <v>2353</v>
      </c>
      <c r="O57" s="10"/>
      <c r="P57" s="10"/>
      <c r="Q57" s="11"/>
      <c r="R57" s="2">
        <f t="shared" si="9"/>
        <v>2018.43</v>
      </c>
      <c r="S57" s="2">
        <f t="shared" si="10"/>
        <v>473.16</v>
      </c>
      <c r="T57" s="3">
        <f t="shared" si="11"/>
        <v>0.23</v>
      </c>
      <c r="U57" s="4">
        <f t="shared" si="12"/>
        <v>2018.43</v>
      </c>
      <c r="V57" s="5">
        <f t="shared" si="13"/>
        <v>2018.43</v>
      </c>
    </row>
    <row r="58" spans="1:22" ht="35.1" customHeight="1" thickBot="1" x14ac:dyDescent="0.35">
      <c r="A58" s="1"/>
      <c r="B58" s="1"/>
      <c r="C58" s="12"/>
      <c r="D58" s="12"/>
      <c r="E58" s="1"/>
      <c r="F58" s="13"/>
      <c r="G58" s="13"/>
      <c r="H58" s="13"/>
      <c r="I58" s="13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 ht="20.399999999999999" customHeight="1" thickBot="1" x14ac:dyDescent="0.35">
      <c r="A59" s="373" t="s">
        <v>312</v>
      </c>
      <c r="B59" s="374"/>
      <c r="C59" s="374"/>
      <c r="D59" s="374"/>
      <c r="E59" s="374"/>
      <c r="F59" s="374"/>
      <c r="G59" s="374"/>
      <c r="H59" s="374"/>
      <c r="I59" s="374"/>
      <c r="J59" s="374"/>
      <c r="K59" s="374"/>
      <c r="L59" s="374"/>
      <c r="M59" s="374"/>
      <c r="N59" s="374"/>
      <c r="O59" s="374"/>
      <c r="P59" s="374"/>
      <c r="Q59" s="374"/>
      <c r="R59" s="374"/>
      <c r="S59" s="374"/>
      <c r="T59" s="374"/>
      <c r="U59" s="374"/>
      <c r="V59" s="375"/>
    </row>
    <row r="60" spans="1:22" ht="20.399999999999999" customHeight="1" thickBot="1" x14ac:dyDescent="0.35">
      <c r="A60" s="365" t="s">
        <v>245</v>
      </c>
      <c r="B60" s="365"/>
      <c r="C60" s="365"/>
      <c r="D60" s="365"/>
      <c r="E60" s="365"/>
      <c r="F60" s="365"/>
      <c r="G60" s="365"/>
      <c r="H60" s="365"/>
      <c r="I60" s="365"/>
      <c r="J60" s="365"/>
      <c r="K60" s="365"/>
      <c r="L60" s="365"/>
      <c r="M60" s="365"/>
      <c r="N60" s="365"/>
      <c r="O60" s="365"/>
      <c r="P60" s="365"/>
      <c r="Q60" s="365"/>
      <c r="R60" s="365"/>
      <c r="S60" s="365"/>
      <c r="T60" s="365"/>
      <c r="U60" s="365"/>
      <c r="V60" s="365"/>
    </row>
    <row r="61" spans="1:22" ht="25.65" customHeight="1" thickBot="1" x14ac:dyDescent="0.35">
      <c r="A61" s="354" t="s">
        <v>25</v>
      </c>
      <c r="B61" s="6" t="s">
        <v>300</v>
      </c>
      <c r="C61" s="355" t="s">
        <v>205</v>
      </c>
      <c r="D61" s="355" t="s">
        <v>205</v>
      </c>
      <c r="E61" s="355" t="s">
        <v>80</v>
      </c>
      <c r="F61" s="355" t="s">
        <v>81</v>
      </c>
      <c r="G61" s="355" t="s">
        <v>35</v>
      </c>
      <c r="H61" s="355" t="s">
        <v>195</v>
      </c>
      <c r="I61" s="355" t="s">
        <v>237</v>
      </c>
      <c r="J61" s="355" t="s">
        <v>242</v>
      </c>
      <c r="K61" s="355" t="s">
        <v>190</v>
      </c>
      <c r="L61" s="355" t="s">
        <v>229</v>
      </c>
      <c r="M61" s="355" t="s">
        <v>231</v>
      </c>
      <c r="N61" s="355" t="s">
        <v>232</v>
      </c>
      <c r="O61" s="355" t="s">
        <v>233</v>
      </c>
      <c r="P61" s="355" t="s">
        <v>235</v>
      </c>
      <c r="Q61" s="355" t="s">
        <v>236</v>
      </c>
      <c r="R61" s="360" t="s">
        <v>144</v>
      </c>
      <c r="S61" s="360" t="s">
        <v>145</v>
      </c>
      <c r="T61" s="360" t="s">
        <v>146</v>
      </c>
      <c r="U61" s="360" t="s">
        <v>147</v>
      </c>
      <c r="V61" s="360" t="s">
        <v>241</v>
      </c>
    </row>
    <row r="62" spans="1:22" ht="19.649999999999999" customHeight="1" thickBot="1" x14ac:dyDescent="0.35">
      <c r="A62" s="354"/>
      <c r="B62" s="354" t="s">
        <v>301</v>
      </c>
      <c r="C62" s="356"/>
      <c r="D62" s="356"/>
      <c r="E62" s="356"/>
      <c r="F62" s="356"/>
      <c r="G62" s="356"/>
      <c r="H62" s="356"/>
      <c r="I62" s="356"/>
      <c r="J62" s="356"/>
      <c r="K62" s="356"/>
      <c r="L62" s="356"/>
      <c r="M62" s="356"/>
      <c r="N62" s="356"/>
      <c r="O62" s="356"/>
      <c r="P62" s="356"/>
      <c r="Q62" s="356"/>
      <c r="R62" s="360"/>
      <c r="S62" s="360"/>
      <c r="T62" s="360"/>
      <c r="U62" s="360"/>
      <c r="V62" s="360"/>
    </row>
    <row r="63" spans="1:22" ht="17.399999999999999" customHeight="1" thickBot="1" x14ac:dyDescent="0.35">
      <c r="A63" s="354"/>
      <c r="B63" s="354"/>
      <c r="C63" s="357"/>
      <c r="D63" s="357"/>
      <c r="E63" s="357"/>
      <c r="F63" s="357"/>
      <c r="G63" s="357"/>
      <c r="H63" s="357"/>
      <c r="I63" s="357"/>
      <c r="J63" s="357"/>
      <c r="K63" s="357"/>
      <c r="L63" s="357"/>
      <c r="M63" s="357"/>
      <c r="N63" s="357"/>
      <c r="O63" s="357"/>
      <c r="P63" s="357"/>
      <c r="Q63" s="357"/>
      <c r="R63" s="360"/>
      <c r="S63" s="360"/>
      <c r="T63" s="360"/>
      <c r="U63" s="360"/>
      <c r="V63" s="360"/>
    </row>
    <row r="64" spans="1:22" ht="25.35" customHeight="1" thickBot="1" x14ac:dyDescent="0.35">
      <c r="A64" s="354"/>
      <c r="B64" s="354"/>
      <c r="C64" s="7" t="s">
        <v>2</v>
      </c>
      <c r="D64" s="7"/>
      <c r="E64" s="7" t="s">
        <v>2</v>
      </c>
      <c r="F64" s="7" t="s">
        <v>2</v>
      </c>
      <c r="G64" s="7" t="s">
        <v>2</v>
      </c>
      <c r="H64" s="7"/>
      <c r="I64" s="7" t="s">
        <v>2</v>
      </c>
      <c r="J64" s="7" t="s">
        <v>2</v>
      </c>
      <c r="K64" s="7" t="s">
        <v>2</v>
      </c>
      <c r="L64" s="7" t="s">
        <v>2</v>
      </c>
      <c r="M64" s="7" t="s">
        <v>2</v>
      </c>
      <c r="N64" s="7" t="s">
        <v>2</v>
      </c>
      <c r="O64" s="7" t="s">
        <v>2</v>
      </c>
      <c r="P64" s="7" t="s">
        <v>2</v>
      </c>
      <c r="Q64" s="7" t="s">
        <v>2</v>
      </c>
      <c r="R64" s="360"/>
      <c r="S64" s="360"/>
      <c r="T64" s="360"/>
      <c r="U64" s="360"/>
      <c r="V64" s="360"/>
    </row>
    <row r="65" spans="1:22" ht="35.1" customHeight="1" thickBot="1" x14ac:dyDescent="0.35">
      <c r="A65" s="8">
        <v>1</v>
      </c>
      <c r="B65" s="9" t="s">
        <v>85</v>
      </c>
      <c r="C65" s="10"/>
      <c r="D65" s="10"/>
      <c r="E65" s="10"/>
      <c r="F65" s="10"/>
      <c r="G65" s="10"/>
      <c r="H65" s="10"/>
      <c r="I65" s="10"/>
      <c r="J65" s="10"/>
      <c r="K65" s="10"/>
      <c r="L65" s="10">
        <v>26.99</v>
      </c>
      <c r="M65" s="10"/>
      <c r="N65" s="10"/>
      <c r="O65" s="10"/>
      <c r="P65" s="10">
        <v>25</v>
      </c>
      <c r="Q65" s="11"/>
      <c r="R65" s="2">
        <f>ROUND(AVERAGE(C65:Q65),2)</f>
        <v>26</v>
      </c>
      <c r="S65" s="2">
        <f>ROUND(STDEVA(C65:Q65),2)</f>
        <v>1.41</v>
      </c>
      <c r="T65" s="3">
        <f>ROUND(S65/R65,2)</f>
        <v>0.05</v>
      </c>
      <c r="U65" s="4">
        <f>ROUND(MEDIAN(C65:Q65),2)</f>
        <v>26</v>
      </c>
      <c r="V65" s="5">
        <f>IF(T65&gt;25%,U65,R65)*1</f>
        <v>26</v>
      </c>
    </row>
    <row r="66" spans="1:22" ht="35.1" customHeight="1" thickBot="1" x14ac:dyDescent="0.35">
      <c r="A66" s="8">
        <f t="shared" ref="A66:A80" si="14">A65+1</f>
        <v>2</v>
      </c>
      <c r="B66" s="9" t="s">
        <v>86</v>
      </c>
      <c r="C66" s="10"/>
      <c r="D66" s="10"/>
      <c r="E66" s="10"/>
      <c r="F66" s="10"/>
      <c r="G66" s="10"/>
      <c r="H66" s="10">
        <v>150</v>
      </c>
      <c r="I66" s="10"/>
      <c r="J66" s="10"/>
      <c r="K66" s="10"/>
      <c r="L66" s="10"/>
      <c r="M66" s="10">
        <v>175</v>
      </c>
      <c r="N66" s="10"/>
      <c r="O66" s="10"/>
      <c r="P66" s="10">
        <v>141.01</v>
      </c>
      <c r="Q66" s="11"/>
      <c r="R66" s="2">
        <f t="shared" ref="R66:R80" si="15">ROUND(AVERAGE(C66:Q66),2)</f>
        <v>155.34</v>
      </c>
      <c r="S66" s="2">
        <f t="shared" ref="S66:S80" si="16">ROUND(STDEVA(C66:Q66),2)</f>
        <v>17.61</v>
      </c>
      <c r="T66" s="3">
        <f t="shared" ref="T66:T80" si="17">ROUND(S66/R66,2)</f>
        <v>0.11</v>
      </c>
      <c r="U66" s="4">
        <f t="shared" ref="U66:U80" si="18">ROUND(MEDIAN(C66:Q66),2)</f>
        <v>150</v>
      </c>
      <c r="V66" s="5">
        <f t="shared" ref="V66:V80" si="19">IF(T66&gt;25%,U66,R66)*1</f>
        <v>155.34</v>
      </c>
    </row>
    <row r="67" spans="1:22" ht="35.1" customHeight="1" thickBot="1" x14ac:dyDescent="0.35">
      <c r="A67" s="8">
        <f t="shared" si="14"/>
        <v>3</v>
      </c>
      <c r="B67" s="9" t="s">
        <v>87</v>
      </c>
      <c r="C67" s="10">
        <v>182.6</v>
      </c>
      <c r="D67" s="10"/>
      <c r="E67" s="10"/>
      <c r="F67" s="10"/>
      <c r="G67" s="10"/>
      <c r="H67" s="10"/>
      <c r="I67" s="10"/>
      <c r="J67" s="10"/>
      <c r="K67" s="10"/>
      <c r="L67" s="10"/>
      <c r="M67" s="10">
        <v>143</v>
      </c>
      <c r="N67" s="10"/>
      <c r="O67" s="10"/>
      <c r="P67" s="10">
        <v>140.16</v>
      </c>
      <c r="Q67" s="11"/>
      <c r="R67" s="2">
        <f t="shared" si="15"/>
        <v>155.25</v>
      </c>
      <c r="S67" s="2">
        <f t="shared" si="16"/>
        <v>23.73</v>
      </c>
      <c r="T67" s="3">
        <f t="shared" si="17"/>
        <v>0.15</v>
      </c>
      <c r="U67" s="4">
        <f t="shared" si="18"/>
        <v>143</v>
      </c>
      <c r="V67" s="5">
        <f t="shared" si="19"/>
        <v>155.25</v>
      </c>
    </row>
    <row r="68" spans="1:22" ht="35.1" customHeight="1" thickBot="1" x14ac:dyDescent="0.35">
      <c r="A68" s="8">
        <f t="shared" si="14"/>
        <v>4</v>
      </c>
      <c r="B68" s="9" t="s">
        <v>88</v>
      </c>
      <c r="C68" s="10"/>
      <c r="D68" s="10"/>
      <c r="E68" s="10"/>
      <c r="F68" s="10"/>
      <c r="G68" s="10"/>
      <c r="H68" s="10"/>
      <c r="I68" s="10"/>
      <c r="J68" s="11"/>
      <c r="K68" s="14"/>
      <c r="L68" s="10">
        <v>90.2</v>
      </c>
      <c r="M68" s="14"/>
      <c r="N68" s="14"/>
      <c r="O68" s="14"/>
      <c r="P68" s="10">
        <v>104</v>
      </c>
      <c r="Q68" s="11"/>
      <c r="R68" s="2">
        <f t="shared" si="15"/>
        <v>97.1</v>
      </c>
      <c r="S68" s="2">
        <f t="shared" si="16"/>
        <v>9.76</v>
      </c>
      <c r="T68" s="3">
        <f t="shared" si="17"/>
        <v>0.1</v>
      </c>
      <c r="U68" s="4">
        <f t="shared" si="18"/>
        <v>97.1</v>
      </c>
      <c r="V68" s="5">
        <f t="shared" si="19"/>
        <v>97.1</v>
      </c>
    </row>
    <row r="69" spans="1:22" ht="35.1" customHeight="1" thickBot="1" x14ac:dyDescent="0.35">
      <c r="A69" s="8">
        <f t="shared" si="14"/>
        <v>5</v>
      </c>
      <c r="B69" s="9" t="s">
        <v>89</v>
      </c>
      <c r="C69" s="10"/>
      <c r="D69" s="10"/>
      <c r="E69" s="10"/>
      <c r="F69" s="10"/>
      <c r="G69" s="10"/>
      <c r="H69" s="10"/>
      <c r="I69" s="10"/>
      <c r="J69" s="11"/>
      <c r="K69" s="14"/>
      <c r="L69" s="10">
        <v>75</v>
      </c>
      <c r="M69" s="14"/>
      <c r="N69" s="14"/>
      <c r="O69" s="14"/>
      <c r="P69" s="10">
        <v>71.56</v>
      </c>
      <c r="Q69" s="11"/>
      <c r="R69" s="2">
        <f t="shared" si="15"/>
        <v>73.28</v>
      </c>
      <c r="S69" s="2">
        <f t="shared" si="16"/>
        <v>2.4300000000000002</v>
      </c>
      <c r="T69" s="3">
        <f t="shared" si="17"/>
        <v>0.03</v>
      </c>
      <c r="U69" s="4">
        <f t="shared" si="18"/>
        <v>73.28</v>
      </c>
      <c r="V69" s="5">
        <f t="shared" si="19"/>
        <v>73.28</v>
      </c>
    </row>
    <row r="70" spans="1:22" ht="35.1" customHeight="1" thickBot="1" x14ac:dyDescent="0.35">
      <c r="A70" s="8">
        <f t="shared" si="14"/>
        <v>6</v>
      </c>
      <c r="B70" s="9" t="s">
        <v>90</v>
      </c>
      <c r="C70" s="10"/>
      <c r="D70" s="10"/>
      <c r="E70" s="10"/>
      <c r="F70" s="10"/>
      <c r="G70" s="10"/>
      <c r="H70" s="10"/>
      <c r="I70" s="10"/>
      <c r="J70" s="10"/>
      <c r="K70" s="14"/>
      <c r="L70" s="10">
        <v>140</v>
      </c>
      <c r="M70" s="14"/>
      <c r="N70" s="14"/>
      <c r="O70" s="14"/>
      <c r="P70" s="10">
        <v>118</v>
      </c>
      <c r="Q70" s="10"/>
      <c r="R70" s="2">
        <f t="shared" si="15"/>
        <v>129</v>
      </c>
      <c r="S70" s="2">
        <f t="shared" si="16"/>
        <v>15.56</v>
      </c>
      <c r="T70" s="3">
        <f t="shared" si="17"/>
        <v>0.12</v>
      </c>
      <c r="U70" s="4">
        <f t="shared" si="18"/>
        <v>129</v>
      </c>
      <c r="V70" s="5">
        <f t="shared" si="19"/>
        <v>129</v>
      </c>
    </row>
    <row r="71" spans="1:22" ht="35.1" customHeight="1" thickBot="1" x14ac:dyDescent="0.35">
      <c r="A71" s="8">
        <f t="shared" si="14"/>
        <v>7</v>
      </c>
      <c r="B71" s="15" t="s">
        <v>91</v>
      </c>
      <c r="C71" s="10"/>
      <c r="D71" s="10"/>
      <c r="E71" s="10"/>
      <c r="F71" s="10"/>
      <c r="G71" s="10"/>
      <c r="H71" s="10"/>
      <c r="I71" s="10"/>
      <c r="J71" s="11"/>
      <c r="K71" s="14"/>
      <c r="L71" s="10">
        <v>101.81</v>
      </c>
      <c r="M71" s="14"/>
      <c r="N71" s="14"/>
      <c r="O71" s="14"/>
      <c r="P71" s="10">
        <v>133.35</v>
      </c>
      <c r="Q71" s="10"/>
      <c r="R71" s="2">
        <f t="shared" si="15"/>
        <v>117.58</v>
      </c>
      <c r="S71" s="2">
        <f t="shared" si="16"/>
        <v>22.3</v>
      </c>
      <c r="T71" s="3">
        <f t="shared" si="17"/>
        <v>0.19</v>
      </c>
      <c r="U71" s="4">
        <f t="shared" si="18"/>
        <v>117.58</v>
      </c>
      <c r="V71" s="5">
        <f t="shared" si="19"/>
        <v>117.58</v>
      </c>
    </row>
    <row r="72" spans="1:22" ht="35.1" customHeight="1" thickBot="1" x14ac:dyDescent="0.35">
      <c r="A72" s="8">
        <f t="shared" si="14"/>
        <v>8</v>
      </c>
      <c r="B72" s="9" t="s">
        <v>92</v>
      </c>
      <c r="C72" s="10"/>
      <c r="D72" s="10"/>
      <c r="E72" s="10"/>
      <c r="F72" s="10"/>
      <c r="G72" s="10"/>
      <c r="H72" s="10"/>
      <c r="I72" s="10"/>
      <c r="J72" s="11"/>
      <c r="K72" s="10"/>
      <c r="L72" s="10">
        <v>917</v>
      </c>
      <c r="M72" s="10"/>
      <c r="N72" s="10"/>
      <c r="O72" s="10"/>
      <c r="P72" s="14"/>
      <c r="Q72" s="10">
        <v>1197.32</v>
      </c>
      <c r="R72" s="2">
        <f t="shared" si="15"/>
        <v>1057.1600000000001</v>
      </c>
      <c r="S72" s="2">
        <f t="shared" si="16"/>
        <v>198.22</v>
      </c>
      <c r="T72" s="3">
        <f t="shared" si="17"/>
        <v>0.19</v>
      </c>
      <c r="U72" s="4">
        <f t="shared" si="18"/>
        <v>1057.1600000000001</v>
      </c>
      <c r="V72" s="5">
        <f t="shared" si="19"/>
        <v>1057.1600000000001</v>
      </c>
    </row>
    <row r="73" spans="1:22" ht="35.1" customHeight="1" thickBot="1" x14ac:dyDescent="0.35">
      <c r="A73" s="8">
        <f t="shared" si="14"/>
        <v>9</v>
      </c>
      <c r="B73" s="9" t="s">
        <v>93</v>
      </c>
      <c r="C73" s="10"/>
      <c r="D73" s="10"/>
      <c r="E73" s="10"/>
      <c r="F73" s="10"/>
      <c r="G73" s="10"/>
      <c r="H73" s="10"/>
      <c r="I73" s="10"/>
      <c r="J73" s="11"/>
      <c r="K73" s="10"/>
      <c r="L73" s="10">
        <v>917</v>
      </c>
      <c r="M73" s="10"/>
      <c r="N73" s="10"/>
      <c r="O73" s="10"/>
      <c r="P73" s="10">
        <v>1197.8900000000001</v>
      </c>
      <c r="Q73" s="10"/>
      <c r="R73" s="2">
        <f t="shared" si="15"/>
        <v>1057.45</v>
      </c>
      <c r="S73" s="2">
        <f t="shared" si="16"/>
        <v>198.62</v>
      </c>
      <c r="T73" s="3">
        <f t="shared" si="17"/>
        <v>0.19</v>
      </c>
      <c r="U73" s="4">
        <f t="shared" si="18"/>
        <v>1057.45</v>
      </c>
      <c r="V73" s="5">
        <f t="shared" si="19"/>
        <v>1057.45</v>
      </c>
    </row>
    <row r="74" spans="1:22" ht="35.1" customHeight="1" thickBot="1" x14ac:dyDescent="0.35">
      <c r="A74" s="8">
        <f t="shared" si="14"/>
        <v>10</v>
      </c>
      <c r="B74" s="9" t="s">
        <v>94</v>
      </c>
      <c r="C74" s="10"/>
      <c r="D74" s="10"/>
      <c r="E74" s="10"/>
      <c r="F74" s="10"/>
      <c r="G74" s="10"/>
      <c r="H74" s="10"/>
      <c r="I74" s="10">
        <v>887.29</v>
      </c>
      <c r="J74" s="11"/>
      <c r="K74" s="14"/>
      <c r="L74" s="10">
        <v>817</v>
      </c>
      <c r="M74" s="14"/>
      <c r="N74" s="14"/>
      <c r="O74" s="14"/>
      <c r="P74" s="14"/>
      <c r="Q74" s="11"/>
      <c r="R74" s="2">
        <f t="shared" si="15"/>
        <v>852.15</v>
      </c>
      <c r="S74" s="2">
        <f t="shared" si="16"/>
        <v>49.7</v>
      </c>
      <c r="T74" s="3">
        <f t="shared" si="17"/>
        <v>0.06</v>
      </c>
      <c r="U74" s="4">
        <f t="shared" si="18"/>
        <v>852.15</v>
      </c>
      <c r="V74" s="5">
        <f t="shared" si="19"/>
        <v>852.15</v>
      </c>
    </row>
    <row r="75" spans="1:22" ht="35.1" customHeight="1" thickBot="1" x14ac:dyDescent="0.35">
      <c r="A75" s="8">
        <f t="shared" si="14"/>
        <v>11</v>
      </c>
      <c r="B75" s="9" t="s">
        <v>95</v>
      </c>
      <c r="C75" s="10"/>
      <c r="D75" s="10"/>
      <c r="E75" s="10"/>
      <c r="F75" s="10"/>
      <c r="G75" s="10"/>
      <c r="H75" s="10"/>
      <c r="I75" s="10"/>
      <c r="J75" s="11"/>
      <c r="K75" s="14"/>
      <c r="L75" s="10">
        <v>952.77</v>
      </c>
      <c r="M75" s="14"/>
      <c r="N75" s="14"/>
      <c r="O75" s="14"/>
      <c r="P75" s="10">
        <v>584.1</v>
      </c>
      <c r="Q75" s="11"/>
      <c r="R75" s="2">
        <f t="shared" si="15"/>
        <v>768.44</v>
      </c>
      <c r="S75" s="2">
        <f t="shared" si="16"/>
        <v>260.69</v>
      </c>
      <c r="T75" s="3">
        <f t="shared" si="17"/>
        <v>0.34</v>
      </c>
      <c r="U75" s="4">
        <f t="shared" si="18"/>
        <v>768.44</v>
      </c>
      <c r="V75" s="5">
        <f t="shared" si="19"/>
        <v>768.44</v>
      </c>
    </row>
    <row r="76" spans="1:22" ht="35.1" customHeight="1" thickBot="1" x14ac:dyDescent="0.35">
      <c r="A76" s="8">
        <f t="shared" si="14"/>
        <v>12</v>
      </c>
      <c r="B76" s="9" t="s">
        <v>96</v>
      </c>
      <c r="C76" s="10"/>
      <c r="D76" s="10"/>
      <c r="E76" s="10"/>
      <c r="F76" s="10"/>
      <c r="G76" s="10"/>
      <c r="H76" s="10"/>
      <c r="I76" s="10"/>
      <c r="J76" s="11"/>
      <c r="K76" s="14"/>
      <c r="L76" s="10">
        <v>99.9</v>
      </c>
      <c r="M76" s="14"/>
      <c r="N76" s="10"/>
      <c r="O76" s="10"/>
      <c r="P76" s="10">
        <v>100.2</v>
      </c>
      <c r="Q76" s="11"/>
      <c r="R76" s="2">
        <f t="shared" si="15"/>
        <v>100.05</v>
      </c>
      <c r="S76" s="2">
        <f t="shared" si="16"/>
        <v>0.21</v>
      </c>
      <c r="T76" s="3">
        <f t="shared" si="17"/>
        <v>0</v>
      </c>
      <c r="U76" s="4">
        <f t="shared" si="18"/>
        <v>100.05</v>
      </c>
      <c r="V76" s="5">
        <f t="shared" si="19"/>
        <v>100.05</v>
      </c>
    </row>
    <row r="77" spans="1:22" ht="35.1" customHeight="1" thickBot="1" x14ac:dyDescent="0.35">
      <c r="A77" s="8">
        <f t="shared" si="14"/>
        <v>13</v>
      </c>
      <c r="B77" s="9" t="s">
        <v>97</v>
      </c>
      <c r="C77" s="10"/>
      <c r="D77" s="10"/>
      <c r="E77" s="10"/>
      <c r="F77" s="10"/>
      <c r="G77" s="10"/>
      <c r="H77" s="10"/>
      <c r="I77" s="10"/>
      <c r="J77" s="11"/>
      <c r="K77" s="14"/>
      <c r="L77" s="10"/>
      <c r="M77" s="14"/>
      <c r="N77" s="10">
        <v>32</v>
      </c>
      <c r="O77" s="10"/>
      <c r="P77" s="10">
        <v>28.39</v>
      </c>
      <c r="Q77" s="11"/>
      <c r="R77" s="2">
        <f t="shared" si="15"/>
        <v>30.2</v>
      </c>
      <c r="S77" s="2">
        <f t="shared" si="16"/>
        <v>2.5499999999999998</v>
      </c>
      <c r="T77" s="3">
        <f t="shared" si="17"/>
        <v>0.08</v>
      </c>
      <c r="U77" s="4">
        <f t="shared" si="18"/>
        <v>30.2</v>
      </c>
      <c r="V77" s="5">
        <f t="shared" si="19"/>
        <v>30.2</v>
      </c>
    </row>
    <row r="78" spans="1:22" ht="35.1" customHeight="1" thickBot="1" x14ac:dyDescent="0.35">
      <c r="A78" s="8">
        <f t="shared" si="14"/>
        <v>14</v>
      </c>
      <c r="B78" s="9" t="s">
        <v>98</v>
      </c>
      <c r="C78" s="10"/>
      <c r="D78" s="10"/>
      <c r="E78" s="10"/>
      <c r="F78" s="10"/>
      <c r="G78" s="10"/>
      <c r="H78" s="10"/>
      <c r="I78" s="10"/>
      <c r="J78" s="10">
        <v>64.7</v>
      </c>
      <c r="K78" s="14"/>
      <c r="L78" s="10"/>
      <c r="M78" s="14"/>
      <c r="N78" s="14"/>
      <c r="O78" s="10">
        <v>51</v>
      </c>
      <c r="P78" s="14"/>
      <c r="Q78" s="11"/>
      <c r="R78" s="2">
        <f t="shared" si="15"/>
        <v>57.85</v>
      </c>
      <c r="S78" s="2">
        <f t="shared" si="16"/>
        <v>9.69</v>
      </c>
      <c r="T78" s="3">
        <f t="shared" si="17"/>
        <v>0.17</v>
      </c>
      <c r="U78" s="4">
        <f t="shared" si="18"/>
        <v>57.85</v>
      </c>
      <c r="V78" s="5">
        <f t="shared" si="19"/>
        <v>57.85</v>
      </c>
    </row>
    <row r="79" spans="1:22" ht="35.1" customHeight="1" thickBot="1" x14ac:dyDescent="0.35">
      <c r="A79" s="8">
        <f t="shared" si="14"/>
        <v>15</v>
      </c>
      <c r="B79" s="9" t="s">
        <v>99</v>
      </c>
      <c r="C79" s="10"/>
      <c r="D79" s="10"/>
      <c r="E79" s="10"/>
      <c r="F79" s="10"/>
      <c r="G79" s="10"/>
      <c r="H79" s="10"/>
      <c r="I79" s="10"/>
      <c r="J79" s="11"/>
      <c r="K79" s="14"/>
      <c r="L79" s="10">
        <v>2195.1</v>
      </c>
      <c r="M79" s="14"/>
      <c r="N79" s="14"/>
      <c r="O79" s="14"/>
      <c r="P79" s="10">
        <v>4850.8999999999996</v>
      </c>
      <c r="Q79" s="11"/>
      <c r="R79" s="2">
        <f t="shared" si="15"/>
        <v>3523</v>
      </c>
      <c r="S79" s="2">
        <f t="shared" si="16"/>
        <v>1877.93</v>
      </c>
      <c r="T79" s="3">
        <f t="shared" si="17"/>
        <v>0.53</v>
      </c>
      <c r="U79" s="4">
        <f t="shared" si="18"/>
        <v>3523</v>
      </c>
      <c r="V79" s="5">
        <f t="shared" si="19"/>
        <v>3523</v>
      </c>
    </row>
    <row r="80" spans="1:22" ht="35.1" customHeight="1" thickBot="1" x14ac:dyDescent="0.35">
      <c r="A80" s="8">
        <f t="shared" si="14"/>
        <v>16</v>
      </c>
      <c r="B80" s="9" t="s">
        <v>100</v>
      </c>
      <c r="C80" s="10"/>
      <c r="D80" s="10"/>
      <c r="E80" s="10"/>
      <c r="F80" s="10"/>
      <c r="G80" s="10"/>
      <c r="H80" s="10"/>
      <c r="I80" s="10"/>
      <c r="J80" s="11"/>
      <c r="K80" s="14"/>
      <c r="L80" s="10">
        <v>2799.99</v>
      </c>
      <c r="M80" s="14"/>
      <c r="N80" s="14"/>
      <c r="O80" s="14"/>
      <c r="P80" s="10">
        <v>6301.25</v>
      </c>
      <c r="Q80" s="11"/>
      <c r="R80" s="2">
        <f t="shared" si="15"/>
        <v>4550.62</v>
      </c>
      <c r="S80" s="2">
        <f t="shared" si="16"/>
        <v>2475.7600000000002</v>
      </c>
      <c r="T80" s="3">
        <f t="shared" si="17"/>
        <v>0.54</v>
      </c>
      <c r="U80" s="4">
        <f t="shared" si="18"/>
        <v>4550.62</v>
      </c>
      <c r="V80" s="5">
        <f t="shared" si="19"/>
        <v>4550.62</v>
      </c>
    </row>
    <row r="81" spans="1:22" ht="35.1" customHeight="1" thickBot="1" x14ac:dyDescent="0.35">
      <c r="A81" s="1"/>
      <c r="B81" s="1"/>
      <c r="C81" s="12"/>
      <c r="D81" s="12"/>
      <c r="E81" s="1"/>
      <c r="F81" s="13"/>
      <c r="G81" s="13"/>
      <c r="H81" s="13"/>
      <c r="I81" s="13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spans="1:22" ht="20.399999999999999" customHeight="1" thickBot="1" x14ac:dyDescent="0.35">
      <c r="A82" s="373" t="s">
        <v>313</v>
      </c>
      <c r="B82" s="374"/>
      <c r="C82" s="374"/>
      <c r="D82" s="374"/>
      <c r="E82" s="374"/>
      <c r="F82" s="374"/>
      <c r="G82" s="374"/>
      <c r="H82" s="374"/>
      <c r="I82" s="374"/>
      <c r="J82" s="374"/>
      <c r="K82" s="374"/>
      <c r="L82" s="374"/>
      <c r="M82" s="374"/>
      <c r="N82" s="374"/>
      <c r="O82" s="374"/>
      <c r="P82" s="374"/>
      <c r="Q82" s="374"/>
      <c r="R82" s="374"/>
      <c r="S82" s="374"/>
      <c r="T82" s="374"/>
      <c r="U82" s="374"/>
      <c r="V82" s="375"/>
    </row>
    <row r="83" spans="1:22" ht="20.100000000000001" customHeight="1" thickBot="1" x14ac:dyDescent="0.35">
      <c r="A83" s="365" t="s">
        <v>245</v>
      </c>
      <c r="B83" s="365"/>
      <c r="C83" s="365"/>
      <c r="D83" s="365"/>
      <c r="E83" s="365"/>
      <c r="F83" s="365"/>
      <c r="G83" s="365"/>
      <c r="H83" s="365"/>
      <c r="I83" s="365"/>
      <c r="J83" s="365"/>
      <c r="K83" s="365"/>
      <c r="L83" s="365"/>
      <c r="M83" s="365"/>
      <c r="N83" s="365"/>
      <c r="O83" s="365"/>
      <c r="P83" s="365"/>
      <c r="Q83" s="365"/>
      <c r="R83" s="365"/>
      <c r="S83" s="365"/>
      <c r="T83" s="365"/>
      <c r="U83" s="365"/>
      <c r="V83" s="365"/>
    </row>
    <row r="84" spans="1:22" ht="18" customHeight="1" thickBot="1" x14ac:dyDescent="0.35">
      <c r="A84" s="354" t="s">
        <v>25</v>
      </c>
      <c r="B84" s="354" t="s">
        <v>298</v>
      </c>
      <c r="C84" s="362"/>
      <c r="D84" s="32"/>
      <c r="E84" s="362" t="s">
        <v>80</v>
      </c>
      <c r="F84" s="362"/>
      <c r="G84" s="362" t="s">
        <v>35</v>
      </c>
      <c r="H84" s="362" t="s">
        <v>208</v>
      </c>
      <c r="I84" s="362" t="s">
        <v>238</v>
      </c>
      <c r="J84" s="362" t="s">
        <v>82</v>
      </c>
      <c r="K84" s="362" t="s">
        <v>83</v>
      </c>
      <c r="L84" s="361" t="s">
        <v>229</v>
      </c>
      <c r="M84" s="361" t="s">
        <v>231</v>
      </c>
      <c r="N84" s="362" t="s">
        <v>235</v>
      </c>
      <c r="O84" s="362" t="s">
        <v>236</v>
      </c>
      <c r="P84" s="362" t="s">
        <v>84</v>
      </c>
      <c r="Q84" s="362" t="s">
        <v>36</v>
      </c>
      <c r="R84" s="360" t="s">
        <v>144</v>
      </c>
      <c r="S84" s="360" t="s">
        <v>145</v>
      </c>
      <c r="T84" s="360" t="s">
        <v>146</v>
      </c>
      <c r="U84" s="360" t="s">
        <v>147</v>
      </c>
      <c r="V84" s="360" t="s">
        <v>148</v>
      </c>
    </row>
    <row r="85" spans="1:22" ht="30" customHeight="1" thickBot="1" x14ac:dyDescent="0.35">
      <c r="A85" s="354"/>
      <c r="B85" s="354"/>
      <c r="C85" s="362"/>
      <c r="D85" s="32"/>
      <c r="E85" s="362"/>
      <c r="F85" s="362"/>
      <c r="G85" s="362"/>
      <c r="H85" s="362"/>
      <c r="I85" s="362"/>
      <c r="J85" s="362"/>
      <c r="K85" s="362"/>
      <c r="L85" s="361"/>
      <c r="M85" s="361"/>
      <c r="N85" s="362"/>
      <c r="O85" s="362"/>
      <c r="P85" s="362"/>
      <c r="Q85" s="362"/>
      <c r="R85" s="360"/>
      <c r="S85" s="360"/>
      <c r="T85" s="360"/>
      <c r="U85" s="360"/>
      <c r="V85" s="360"/>
    </row>
    <row r="86" spans="1:22" ht="20.100000000000001" customHeight="1" thickBot="1" x14ac:dyDescent="0.35">
      <c r="A86" s="354"/>
      <c r="B86" s="6" t="s">
        <v>28</v>
      </c>
      <c r="C86" s="7" t="s">
        <v>2</v>
      </c>
      <c r="D86" s="7"/>
      <c r="E86" s="7" t="s">
        <v>2</v>
      </c>
      <c r="F86" s="7" t="s">
        <v>2</v>
      </c>
      <c r="G86" s="7" t="s">
        <v>2</v>
      </c>
      <c r="H86" s="7"/>
      <c r="I86" s="7"/>
      <c r="J86" s="7" t="s">
        <v>2</v>
      </c>
      <c r="K86" s="7" t="s">
        <v>2</v>
      </c>
      <c r="L86" s="7" t="s">
        <v>2</v>
      </c>
      <c r="M86" s="7" t="s">
        <v>2</v>
      </c>
      <c r="N86" s="7"/>
      <c r="O86" s="7"/>
      <c r="P86" s="7" t="s">
        <v>2</v>
      </c>
      <c r="Q86" s="7" t="s">
        <v>2</v>
      </c>
      <c r="R86" s="360"/>
      <c r="S86" s="360"/>
      <c r="T86" s="360"/>
      <c r="U86" s="360"/>
      <c r="V86" s="360"/>
    </row>
    <row r="87" spans="1:22" ht="20.100000000000001" customHeight="1" thickBot="1" x14ac:dyDescent="0.35">
      <c r="A87" s="8">
        <v>1</v>
      </c>
      <c r="B87" s="9" t="s">
        <v>106</v>
      </c>
      <c r="C87" s="10"/>
      <c r="D87" s="10"/>
      <c r="E87" s="10"/>
      <c r="F87" s="10"/>
      <c r="G87" s="10"/>
      <c r="H87" s="10"/>
      <c r="I87" s="10"/>
      <c r="J87" s="10"/>
      <c r="K87" s="10"/>
      <c r="L87" s="10">
        <v>368</v>
      </c>
      <c r="M87" s="10"/>
      <c r="N87" s="10">
        <v>550</v>
      </c>
      <c r="O87" s="10"/>
      <c r="P87" s="10"/>
      <c r="Q87" s="10"/>
      <c r="R87" s="2">
        <f>ROUND(AVERAGE(C87:Q87),2)</f>
        <v>459</v>
      </c>
      <c r="S87" s="2">
        <f>ROUND(STDEVA(C87:Q87),2)</f>
        <v>128.69</v>
      </c>
      <c r="T87" s="3">
        <f>ROUND(S87/R87,2)</f>
        <v>0.28000000000000003</v>
      </c>
      <c r="U87" s="4">
        <f>ROUND(MEDIAN(C87:Q87),2)</f>
        <v>459</v>
      </c>
      <c r="V87" s="5">
        <f>IF(T87&gt;25%,U87,R87)*1</f>
        <v>459</v>
      </c>
    </row>
    <row r="88" spans="1:22" ht="20.100000000000001" customHeight="1" thickBot="1" x14ac:dyDescent="0.35">
      <c r="A88" s="8">
        <f t="shared" ref="A88:A94" si="20">A87+1</f>
        <v>2</v>
      </c>
      <c r="B88" s="9" t="s">
        <v>49</v>
      </c>
      <c r="C88" s="10"/>
      <c r="D88" s="10"/>
      <c r="E88" s="10"/>
      <c r="F88" s="10"/>
      <c r="G88" s="10"/>
      <c r="H88" s="10"/>
      <c r="I88" s="10"/>
      <c r="J88" s="14"/>
      <c r="K88" s="14"/>
      <c r="L88" s="10">
        <v>761</v>
      </c>
      <c r="M88" s="10"/>
      <c r="N88" s="14"/>
      <c r="O88" s="34">
        <v>920.55</v>
      </c>
      <c r="P88" s="14"/>
      <c r="Q88" s="14"/>
      <c r="R88" s="2">
        <f t="shared" ref="R88:R93" si="21">ROUND(AVERAGE(C88:Q88),2)</f>
        <v>840.78</v>
      </c>
      <c r="S88" s="2">
        <f t="shared" ref="S88:S93" si="22">ROUND(STDEVA(C88:Q88),2)</f>
        <v>112.82</v>
      </c>
      <c r="T88" s="3">
        <f t="shared" ref="T88:T93" si="23">ROUND(S88/R88,2)</f>
        <v>0.13</v>
      </c>
      <c r="U88" s="4">
        <f t="shared" ref="U88:U93" si="24">ROUND(MEDIAN(C88:Q88),2)</f>
        <v>840.78</v>
      </c>
      <c r="V88" s="5">
        <f t="shared" ref="V88:V93" si="25">IF(T88&gt;25%,U88,R88)*1</f>
        <v>840.78</v>
      </c>
    </row>
    <row r="89" spans="1:22" ht="19.5" customHeight="1" thickBot="1" x14ac:dyDescent="0.35">
      <c r="A89" s="8">
        <f t="shared" si="20"/>
        <v>3</v>
      </c>
      <c r="B89" s="9" t="s">
        <v>107</v>
      </c>
      <c r="C89" s="9"/>
      <c r="D89" s="9"/>
      <c r="E89" s="10"/>
      <c r="F89" s="10"/>
      <c r="G89" s="10"/>
      <c r="H89" s="10"/>
      <c r="I89" s="10"/>
      <c r="J89" s="14"/>
      <c r="K89" s="14"/>
      <c r="L89" s="10">
        <v>112</v>
      </c>
      <c r="M89" s="10"/>
      <c r="N89" s="10">
        <v>132.19999999999999</v>
      </c>
      <c r="O89" s="14"/>
      <c r="P89" s="14"/>
      <c r="Q89" s="14"/>
      <c r="R89" s="2">
        <f t="shared" si="21"/>
        <v>122.1</v>
      </c>
      <c r="S89" s="2">
        <f t="shared" si="22"/>
        <v>14.28</v>
      </c>
      <c r="T89" s="3">
        <f t="shared" si="23"/>
        <v>0.12</v>
      </c>
      <c r="U89" s="4">
        <f t="shared" si="24"/>
        <v>122.1</v>
      </c>
      <c r="V89" s="5">
        <f t="shared" si="25"/>
        <v>122.1</v>
      </c>
    </row>
    <row r="90" spans="1:22" ht="19.5" customHeight="1" thickBot="1" x14ac:dyDescent="0.35">
      <c r="A90" s="8">
        <f t="shared" si="20"/>
        <v>4</v>
      </c>
      <c r="B90" s="9" t="s">
        <v>108</v>
      </c>
      <c r="C90" s="10"/>
      <c r="D90" s="10"/>
      <c r="E90" s="10"/>
      <c r="F90" s="10"/>
      <c r="G90" s="14"/>
      <c r="H90" s="14"/>
      <c r="I90" s="34">
        <v>154.54</v>
      </c>
      <c r="J90" s="10"/>
      <c r="K90" s="14"/>
      <c r="L90" s="10"/>
      <c r="M90" s="10">
        <v>161</v>
      </c>
      <c r="N90" s="14"/>
      <c r="O90" s="14"/>
      <c r="P90" s="14"/>
      <c r="Q90" s="14"/>
      <c r="R90" s="2">
        <f t="shared" si="21"/>
        <v>157.77000000000001</v>
      </c>
      <c r="S90" s="2">
        <f t="shared" si="22"/>
        <v>4.57</v>
      </c>
      <c r="T90" s="3">
        <f t="shared" si="23"/>
        <v>0.03</v>
      </c>
      <c r="U90" s="4">
        <f t="shared" si="24"/>
        <v>157.77000000000001</v>
      </c>
      <c r="V90" s="5">
        <f t="shared" si="25"/>
        <v>157.77000000000001</v>
      </c>
    </row>
    <row r="91" spans="1:22" ht="20.100000000000001" customHeight="1" thickBot="1" x14ac:dyDescent="0.35">
      <c r="A91" s="8">
        <f t="shared" si="20"/>
        <v>5</v>
      </c>
      <c r="B91" s="9" t="s">
        <v>109</v>
      </c>
      <c r="C91" s="9"/>
      <c r="D91" s="9"/>
      <c r="E91" s="10"/>
      <c r="F91" s="10"/>
      <c r="G91" s="14"/>
      <c r="H91" s="14"/>
      <c r="I91" s="14"/>
      <c r="J91" s="14"/>
      <c r="K91" s="10"/>
      <c r="L91" s="10">
        <v>110</v>
      </c>
      <c r="M91" s="10"/>
      <c r="N91" s="10">
        <v>127.63</v>
      </c>
      <c r="O91" s="10"/>
      <c r="P91" s="10"/>
      <c r="Q91" s="10"/>
      <c r="R91" s="2">
        <f t="shared" si="21"/>
        <v>118.82</v>
      </c>
      <c r="S91" s="2">
        <f t="shared" si="22"/>
        <v>12.47</v>
      </c>
      <c r="T91" s="3">
        <f t="shared" si="23"/>
        <v>0.1</v>
      </c>
      <c r="U91" s="4">
        <f t="shared" si="24"/>
        <v>118.82</v>
      </c>
      <c r="V91" s="5">
        <f t="shared" si="25"/>
        <v>118.82</v>
      </c>
    </row>
    <row r="92" spans="1:22" ht="20.100000000000001" customHeight="1" thickBot="1" x14ac:dyDescent="0.35">
      <c r="A92" s="8">
        <f t="shared" si="20"/>
        <v>6</v>
      </c>
      <c r="B92" s="9" t="s">
        <v>110</v>
      </c>
      <c r="C92" s="9"/>
      <c r="D92" s="9"/>
      <c r="E92" s="10"/>
      <c r="F92" s="10"/>
      <c r="G92" s="14"/>
      <c r="H92" s="14"/>
      <c r="I92" s="14"/>
      <c r="J92" s="14"/>
      <c r="K92" s="10"/>
      <c r="L92" s="10">
        <v>2109</v>
      </c>
      <c r="M92" s="10"/>
      <c r="N92" s="10">
        <v>1651.91</v>
      </c>
      <c r="O92" s="10"/>
      <c r="P92" s="10"/>
      <c r="Q92" s="10"/>
      <c r="R92" s="2">
        <f t="shared" si="21"/>
        <v>1880.46</v>
      </c>
      <c r="S92" s="2">
        <f t="shared" si="22"/>
        <v>323.20999999999998</v>
      </c>
      <c r="T92" s="3">
        <f t="shared" si="23"/>
        <v>0.17</v>
      </c>
      <c r="U92" s="4">
        <f t="shared" si="24"/>
        <v>1880.46</v>
      </c>
      <c r="V92" s="5">
        <f t="shared" si="25"/>
        <v>1880.46</v>
      </c>
    </row>
    <row r="93" spans="1:22" ht="20.100000000000001" customHeight="1" thickBot="1" x14ac:dyDescent="0.35">
      <c r="A93" s="8">
        <f t="shared" si="20"/>
        <v>7</v>
      </c>
      <c r="B93" s="9" t="s">
        <v>111</v>
      </c>
      <c r="C93" s="9"/>
      <c r="D93" s="9"/>
      <c r="E93" s="10"/>
      <c r="F93" s="10"/>
      <c r="G93" s="14"/>
      <c r="H93" s="14"/>
      <c r="I93" s="14"/>
      <c r="J93" s="14"/>
      <c r="K93" s="10"/>
      <c r="L93" s="10">
        <v>2353</v>
      </c>
      <c r="M93" s="10"/>
      <c r="N93" s="10">
        <v>2584.9</v>
      </c>
      <c r="O93" s="10"/>
      <c r="P93" s="14"/>
      <c r="Q93" s="14"/>
      <c r="R93" s="2">
        <f t="shared" si="21"/>
        <v>2468.9499999999998</v>
      </c>
      <c r="S93" s="2">
        <f t="shared" si="22"/>
        <v>163.98</v>
      </c>
      <c r="T93" s="3">
        <f t="shared" si="23"/>
        <v>7.0000000000000007E-2</v>
      </c>
      <c r="U93" s="4">
        <f t="shared" si="24"/>
        <v>2468.9499999999998</v>
      </c>
      <c r="V93" s="5">
        <f t="shared" si="25"/>
        <v>2468.9499999999998</v>
      </c>
    </row>
    <row r="94" spans="1:22" ht="35.4" customHeight="1" thickBot="1" x14ac:dyDescent="0.35">
      <c r="A94" s="8">
        <f t="shared" si="20"/>
        <v>8</v>
      </c>
      <c r="B94" s="9" t="s">
        <v>101</v>
      </c>
      <c r="C94" s="10"/>
      <c r="D94" s="10"/>
      <c r="E94" s="10"/>
      <c r="F94" s="10"/>
      <c r="G94" s="10"/>
      <c r="H94" s="10"/>
      <c r="I94" s="10"/>
      <c r="J94" s="10"/>
      <c r="K94" s="10"/>
      <c r="L94" s="10">
        <v>800</v>
      </c>
      <c r="M94" s="10"/>
      <c r="N94" s="10"/>
      <c r="O94" s="10"/>
      <c r="P94" s="10">
        <v>739.73</v>
      </c>
      <c r="Q94" s="10"/>
      <c r="R94" s="2">
        <f>ROUND(AVERAGE(C94:Q94),2)</f>
        <v>769.87</v>
      </c>
      <c r="S94" s="2">
        <f>ROUND(STDEVA(C94:Q94),2)</f>
        <v>42.62</v>
      </c>
      <c r="T94" s="3">
        <f>ROUND(S94/R94,2)</f>
        <v>0.06</v>
      </c>
      <c r="U94" s="4">
        <f>ROUND(MEDIAN(C94:Q94),2)</f>
        <v>769.87</v>
      </c>
      <c r="V94" s="5">
        <f>IF(T94&gt;25%,U94,R94)*1</f>
        <v>769.87</v>
      </c>
    </row>
    <row r="95" spans="1:22" ht="28.35" customHeight="1" thickBot="1" x14ac:dyDescent="0.35">
      <c r="A95" s="8">
        <f>A94+1</f>
        <v>9</v>
      </c>
      <c r="B95" s="9" t="s">
        <v>102</v>
      </c>
      <c r="C95" s="10"/>
      <c r="D95" s="10"/>
      <c r="E95" s="10"/>
      <c r="F95" s="10"/>
      <c r="G95" s="10"/>
      <c r="H95" s="10"/>
      <c r="I95" s="10"/>
      <c r="J95" s="10"/>
      <c r="K95" s="10"/>
      <c r="L95" s="10">
        <v>952</v>
      </c>
      <c r="M95" s="10"/>
      <c r="N95" s="10"/>
      <c r="O95" s="10"/>
      <c r="P95" s="10">
        <v>680</v>
      </c>
      <c r="Q95" s="10"/>
      <c r="R95" s="2">
        <f t="shared" ref="R95:R98" si="26">ROUND(AVERAGE(C95:Q95),2)</f>
        <v>816</v>
      </c>
      <c r="S95" s="2">
        <f t="shared" ref="S95:S98" si="27">ROUND(STDEVA(C95:Q95),2)</f>
        <v>192.33</v>
      </c>
      <c r="T95" s="3">
        <f t="shared" ref="T95:T98" si="28">ROUND(S95/R95,2)</f>
        <v>0.24</v>
      </c>
      <c r="U95" s="4">
        <f t="shared" ref="U95:U98" si="29">ROUND(MEDIAN(C95:Q95),2)</f>
        <v>816</v>
      </c>
      <c r="V95" s="5">
        <f t="shared" ref="V95:V98" si="30">IF(T95&gt;25%,U95,R95)*1</f>
        <v>816</v>
      </c>
    </row>
    <row r="96" spans="1:22" ht="27" customHeight="1" thickBot="1" x14ac:dyDescent="0.35">
      <c r="A96" s="8">
        <f>A95+1</f>
        <v>10</v>
      </c>
      <c r="B96" s="9" t="s">
        <v>103</v>
      </c>
      <c r="C96" s="10"/>
      <c r="D96" s="10"/>
      <c r="E96" s="10"/>
      <c r="F96" s="10"/>
      <c r="G96" s="10"/>
      <c r="H96" s="10"/>
      <c r="I96" s="10"/>
      <c r="J96" s="10"/>
      <c r="K96" s="10"/>
      <c r="L96" s="10">
        <v>438</v>
      </c>
      <c r="M96" s="10"/>
      <c r="N96" s="10"/>
      <c r="O96" s="10"/>
      <c r="P96" s="10"/>
      <c r="Q96" s="10">
        <v>449.19</v>
      </c>
      <c r="R96" s="2">
        <f t="shared" si="26"/>
        <v>443.6</v>
      </c>
      <c r="S96" s="2">
        <f t="shared" si="27"/>
        <v>7.91</v>
      </c>
      <c r="T96" s="3">
        <f t="shared" si="28"/>
        <v>0.02</v>
      </c>
      <c r="U96" s="4">
        <f t="shared" si="29"/>
        <v>443.6</v>
      </c>
      <c r="V96" s="5">
        <f t="shared" si="30"/>
        <v>443.6</v>
      </c>
    </row>
    <row r="97" spans="1:22" ht="20.100000000000001" customHeight="1" thickBot="1" x14ac:dyDescent="0.35">
      <c r="A97" s="8">
        <f>A96+1</f>
        <v>11</v>
      </c>
      <c r="B97" s="9" t="s">
        <v>104</v>
      </c>
      <c r="C97" s="10"/>
      <c r="D97" s="10"/>
      <c r="E97" s="10"/>
      <c r="F97" s="10"/>
      <c r="G97" s="10"/>
      <c r="H97" s="10"/>
      <c r="I97" s="10"/>
      <c r="J97" s="10"/>
      <c r="K97" s="10"/>
      <c r="L97" s="10">
        <v>112</v>
      </c>
      <c r="M97" s="10"/>
      <c r="N97" s="10"/>
      <c r="O97" s="10">
        <v>124.99</v>
      </c>
      <c r="P97" s="10"/>
      <c r="Q97" s="10"/>
      <c r="R97" s="2">
        <f t="shared" si="26"/>
        <v>118.5</v>
      </c>
      <c r="S97" s="2">
        <f t="shared" si="27"/>
        <v>9.19</v>
      </c>
      <c r="T97" s="3">
        <f t="shared" si="28"/>
        <v>0.08</v>
      </c>
      <c r="U97" s="4">
        <f t="shared" si="29"/>
        <v>118.5</v>
      </c>
      <c r="V97" s="5">
        <f t="shared" si="30"/>
        <v>118.5</v>
      </c>
    </row>
    <row r="98" spans="1:22" ht="27" customHeight="1" thickBot="1" x14ac:dyDescent="0.35">
      <c r="A98" s="8">
        <f>A97+1</f>
        <v>12</v>
      </c>
      <c r="B98" s="9" t="s">
        <v>105</v>
      </c>
      <c r="C98" s="10"/>
      <c r="D98" s="10"/>
      <c r="E98" s="10"/>
      <c r="F98" s="10"/>
      <c r="G98" s="10"/>
      <c r="H98" s="10"/>
      <c r="I98" s="10"/>
      <c r="J98" s="10"/>
      <c r="K98" s="10"/>
      <c r="L98" s="10">
        <v>2463.3000000000002</v>
      </c>
      <c r="M98" s="10"/>
      <c r="N98" s="10"/>
      <c r="O98" s="10"/>
      <c r="P98" s="10">
        <v>3464.9</v>
      </c>
      <c r="Q98" s="10"/>
      <c r="R98" s="2">
        <f t="shared" si="26"/>
        <v>2964.1</v>
      </c>
      <c r="S98" s="2">
        <f t="shared" si="27"/>
        <v>708.24</v>
      </c>
      <c r="T98" s="3">
        <f t="shared" si="28"/>
        <v>0.24</v>
      </c>
      <c r="U98" s="4">
        <f t="shared" si="29"/>
        <v>2964.1</v>
      </c>
      <c r="V98" s="5">
        <f t="shared" si="30"/>
        <v>2964.1</v>
      </c>
    </row>
    <row r="99" spans="1:22" ht="20.100000000000001" customHeight="1" thickBot="1" x14ac:dyDescent="0.35">
      <c r="A99" s="100"/>
      <c r="B99" s="16"/>
      <c r="C99" s="16"/>
      <c r="D99" s="16"/>
      <c r="E99" s="101"/>
      <c r="F99" s="101"/>
      <c r="G99" s="13"/>
      <c r="H99" s="13"/>
      <c r="I99" s="13"/>
      <c r="J99" s="13"/>
      <c r="K99" s="101"/>
      <c r="L99" s="101"/>
      <c r="M99" s="101"/>
      <c r="N99" s="101"/>
      <c r="O99" s="101"/>
      <c r="P99" s="13"/>
      <c r="Q99" s="13"/>
      <c r="R99" s="102"/>
      <c r="S99" s="102"/>
      <c r="T99" s="103"/>
      <c r="U99" s="104"/>
      <c r="V99" s="105"/>
    </row>
    <row r="100" spans="1:22" ht="20.100000000000001" customHeight="1" thickBot="1" x14ac:dyDescent="0.35">
      <c r="A100" s="373" t="s">
        <v>314</v>
      </c>
      <c r="B100" s="374"/>
      <c r="C100" s="374"/>
      <c r="D100" s="374"/>
      <c r="E100" s="374"/>
      <c r="F100" s="374"/>
      <c r="G100" s="374"/>
      <c r="H100" s="374"/>
      <c r="I100" s="374"/>
      <c r="J100" s="374"/>
      <c r="K100" s="374"/>
      <c r="L100" s="374"/>
      <c r="M100" s="374"/>
      <c r="N100" s="374"/>
      <c r="O100" s="374"/>
      <c r="P100" s="374"/>
      <c r="Q100" s="374"/>
      <c r="R100" s="374"/>
      <c r="S100" s="374"/>
      <c r="T100" s="374"/>
      <c r="U100" s="374"/>
      <c r="V100" s="375"/>
    </row>
    <row r="101" spans="1:22" ht="20.100000000000001" customHeight="1" thickBot="1" x14ac:dyDescent="0.35">
      <c r="A101" s="365" t="s">
        <v>245</v>
      </c>
      <c r="B101" s="365"/>
      <c r="C101" s="365"/>
      <c r="D101" s="365"/>
      <c r="E101" s="365"/>
      <c r="F101" s="365"/>
      <c r="G101" s="365"/>
      <c r="H101" s="365"/>
      <c r="I101" s="365"/>
      <c r="J101" s="365"/>
      <c r="K101" s="365"/>
      <c r="L101" s="365"/>
      <c r="M101" s="365"/>
      <c r="N101" s="365"/>
      <c r="O101" s="365"/>
      <c r="P101" s="365"/>
      <c r="Q101" s="365"/>
      <c r="R101" s="365"/>
      <c r="S101" s="365"/>
      <c r="T101" s="365"/>
      <c r="U101" s="365"/>
      <c r="V101" s="365"/>
    </row>
    <row r="102" spans="1:22" ht="20.100000000000001" customHeight="1" thickBot="1" x14ac:dyDescent="0.35">
      <c r="A102" s="364" t="s">
        <v>112</v>
      </c>
      <c r="B102" s="372" t="s">
        <v>260</v>
      </c>
      <c r="C102" s="364" t="s">
        <v>222</v>
      </c>
      <c r="D102" s="361" t="s">
        <v>205</v>
      </c>
      <c r="E102" s="364" t="s">
        <v>224</v>
      </c>
      <c r="F102" s="364" t="s">
        <v>119</v>
      </c>
      <c r="G102" s="364" t="s">
        <v>120</v>
      </c>
      <c r="H102" s="33"/>
      <c r="I102" s="33"/>
      <c r="J102" s="364" t="s">
        <v>121</v>
      </c>
      <c r="K102" s="364" t="s">
        <v>150</v>
      </c>
      <c r="L102" s="361" t="s">
        <v>229</v>
      </c>
      <c r="M102" s="362" t="s">
        <v>235</v>
      </c>
      <c r="N102" s="33"/>
      <c r="O102" s="33"/>
      <c r="P102" s="364" t="s">
        <v>114</v>
      </c>
      <c r="Q102" s="364" t="s">
        <v>122</v>
      </c>
      <c r="R102" s="360" t="s">
        <v>144</v>
      </c>
      <c r="S102" s="360" t="s">
        <v>145</v>
      </c>
      <c r="T102" s="360" t="s">
        <v>146</v>
      </c>
      <c r="U102" s="360" t="s">
        <v>147</v>
      </c>
      <c r="V102" s="360" t="s">
        <v>241</v>
      </c>
    </row>
    <row r="103" spans="1:22" ht="20.100000000000001" customHeight="1" thickBot="1" x14ac:dyDescent="0.35">
      <c r="A103" s="364"/>
      <c r="B103" s="330"/>
      <c r="C103" s="364"/>
      <c r="D103" s="361"/>
      <c r="E103" s="364"/>
      <c r="F103" s="364"/>
      <c r="G103" s="364"/>
      <c r="H103" s="33"/>
      <c r="I103" s="33"/>
      <c r="J103" s="364"/>
      <c r="K103" s="364"/>
      <c r="L103" s="361"/>
      <c r="M103" s="362"/>
      <c r="N103" s="33"/>
      <c r="O103" s="33"/>
      <c r="P103" s="364"/>
      <c r="Q103" s="364"/>
      <c r="R103" s="360"/>
      <c r="S103" s="360"/>
      <c r="T103" s="360"/>
      <c r="U103" s="360"/>
      <c r="V103" s="360"/>
    </row>
    <row r="104" spans="1:22" ht="20.100000000000001" customHeight="1" thickBot="1" x14ac:dyDescent="0.35">
      <c r="A104" s="364"/>
      <c r="B104" s="6" t="s">
        <v>149</v>
      </c>
      <c r="C104" s="7" t="s">
        <v>2</v>
      </c>
      <c r="D104" s="7" t="s">
        <v>2</v>
      </c>
      <c r="E104" s="7" t="s">
        <v>2</v>
      </c>
      <c r="F104" s="7" t="s">
        <v>2</v>
      </c>
      <c r="G104" s="7" t="s">
        <v>2</v>
      </c>
      <c r="H104" s="7"/>
      <c r="I104" s="7"/>
      <c r="J104" s="7" t="s">
        <v>2</v>
      </c>
      <c r="K104" s="7" t="s">
        <v>2</v>
      </c>
      <c r="L104" s="7" t="s">
        <v>2</v>
      </c>
      <c r="M104" s="7" t="s">
        <v>2</v>
      </c>
      <c r="N104" s="7"/>
      <c r="O104" s="7"/>
      <c r="P104" s="7" t="s">
        <v>2</v>
      </c>
      <c r="Q104" s="7" t="s">
        <v>2</v>
      </c>
      <c r="R104" s="360"/>
      <c r="S104" s="360"/>
      <c r="T104" s="360"/>
      <c r="U104" s="360"/>
      <c r="V104" s="360"/>
    </row>
    <row r="105" spans="1:22" ht="20.100000000000001" customHeight="1" thickBot="1" x14ac:dyDescent="0.35">
      <c r="A105" s="8">
        <v>1</v>
      </c>
      <c r="B105" s="9" t="s">
        <v>126</v>
      </c>
      <c r="C105" s="10"/>
      <c r="D105" s="10"/>
      <c r="E105" s="10"/>
      <c r="F105" s="10"/>
      <c r="G105" s="10"/>
      <c r="H105" s="10"/>
      <c r="I105" s="10"/>
      <c r="J105" s="10"/>
      <c r="K105" s="10"/>
      <c r="L105" s="10">
        <v>114</v>
      </c>
      <c r="M105" s="10">
        <v>50.1</v>
      </c>
      <c r="N105" s="10"/>
      <c r="O105" s="10"/>
      <c r="P105" s="11"/>
      <c r="Q105" s="10"/>
      <c r="R105" s="2">
        <f t="shared" ref="R105:R116" si="31">ROUND(AVERAGE(C105:Q105),2)</f>
        <v>82.05</v>
      </c>
      <c r="S105" s="2">
        <f t="shared" ref="S105:S116" si="32">ROUND(STDEVA(C105:Q105),2)</f>
        <v>45.18</v>
      </c>
      <c r="T105" s="3">
        <f t="shared" ref="T105:T116" si="33">ROUND(S105/R105,2)</f>
        <v>0.55000000000000004</v>
      </c>
      <c r="U105" s="4">
        <f t="shared" ref="U105:U116" si="34">ROUND(MEDIAN(C105:Q105),2)</f>
        <v>82.05</v>
      </c>
      <c r="V105" s="5">
        <f t="shared" ref="V105:V116" si="35">IF(T105&gt;25%,U105,R105)*1</f>
        <v>82.05</v>
      </c>
    </row>
    <row r="106" spans="1:22" ht="20.100000000000001" customHeight="1" thickBot="1" x14ac:dyDescent="0.35">
      <c r="A106" s="8">
        <f>A105+1</f>
        <v>2</v>
      </c>
      <c r="B106" s="9" t="s">
        <v>127</v>
      </c>
      <c r="C106" s="10"/>
      <c r="D106" s="10"/>
      <c r="E106" s="10"/>
      <c r="F106" s="10"/>
      <c r="G106" s="10"/>
      <c r="H106" s="10"/>
      <c r="I106" s="10"/>
      <c r="J106" s="10"/>
      <c r="K106" s="10"/>
      <c r="L106" s="10">
        <v>25</v>
      </c>
      <c r="M106" s="10">
        <v>30</v>
      </c>
      <c r="N106" s="10"/>
      <c r="O106" s="10"/>
      <c r="P106" s="11"/>
      <c r="Q106" s="10"/>
      <c r="R106" s="2">
        <f t="shared" si="31"/>
        <v>27.5</v>
      </c>
      <c r="S106" s="2">
        <f t="shared" si="32"/>
        <v>3.54</v>
      </c>
      <c r="T106" s="3">
        <f t="shared" si="33"/>
        <v>0.13</v>
      </c>
      <c r="U106" s="4">
        <f t="shared" si="34"/>
        <v>27.5</v>
      </c>
      <c r="V106" s="5">
        <f t="shared" si="35"/>
        <v>27.5</v>
      </c>
    </row>
    <row r="107" spans="1:22" ht="20.100000000000001" customHeight="1" thickBot="1" x14ac:dyDescent="0.35">
      <c r="A107" s="8">
        <f t="shared" ref="A107:A116" si="36">A106+1</f>
        <v>3</v>
      </c>
      <c r="B107" s="9" t="s">
        <v>123</v>
      </c>
      <c r="C107" s="10"/>
      <c r="D107" s="10"/>
      <c r="E107" s="10"/>
      <c r="F107" s="10"/>
      <c r="G107" s="10"/>
      <c r="H107" s="10"/>
      <c r="I107" s="10"/>
      <c r="J107" s="10"/>
      <c r="K107" s="10"/>
      <c r="L107" s="10">
        <v>47.5</v>
      </c>
      <c r="M107" s="10">
        <v>39.9</v>
      </c>
      <c r="N107" s="10"/>
      <c r="O107" s="10"/>
      <c r="P107" s="11"/>
      <c r="Q107" s="10"/>
      <c r="R107" s="2">
        <f t="shared" si="31"/>
        <v>43.7</v>
      </c>
      <c r="S107" s="2">
        <f t="shared" si="32"/>
        <v>5.37</v>
      </c>
      <c r="T107" s="3">
        <f t="shared" si="33"/>
        <v>0.12</v>
      </c>
      <c r="U107" s="4">
        <f t="shared" si="34"/>
        <v>43.7</v>
      </c>
      <c r="V107" s="5">
        <f t="shared" si="35"/>
        <v>43.7</v>
      </c>
    </row>
    <row r="108" spans="1:22" ht="20.100000000000001" customHeight="1" thickBot="1" x14ac:dyDescent="0.35">
      <c r="A108" s="8">
        <f t="shared" si="36"/>
        <v>4</v>
      </c>
      <c r="B108" s="9" t="s">
        <v>128</v>
      </c>
      <c r="C108" s="10"/>
      <c r="D108" s="10"/>
      <c r="E108" s="10">
        <v>16</v>
      </c>
      <c r="F108" s="10"/>
      <c r="G108" s="10"/>
      <c r="H108" s="10"/>
      <c r="I108" s="10"/>
      <c r="J108" s="10"/>
      <c r="K108" s="10"/>
      <c r="L108" s="10">
        <v>21.99</v>
      </c>
      <c r="M108" s="10">
        <v>19.95</v>
      </c>
      <c r="N108" s="10"/>
      <c r="O108" s="10"/>
      <c r="P108" s="11"/>
      <c r="Q108" s="10"/>
      <c r="R108" s="2">
        <f t="shared" si="31"/>
        <v>19.309999999999999</v>
      </c>
      <c r="S108" s="2">
        <f t="shared" si="32"/>
        <v>3.05</v>
      </c>
      <c r="T108" s="3">
        <f t="shared" si="33"/>
        <v>0.16</v>
      </c>
      <c r="U108" s="4">
        <f t="shared" si="34"/>
        <v>19.95</v>
      </c>
      <c r="V108" s="5">
        <f t="shared" si="35"/>
        <v>19.309999999999999</v>
      </c>
    </row>
    <row r="109" spans="1:22" ht="20.100000000000001" customHeight="1" thickBot="1" x14ac:dyDescent="0.35">
      <c r="A109" s="8">
        <f t="shared" si="36"/>
        <v>5</v>
      </c>
      <c r="B109" s="9" t="s">
        <v>129</v>
      </c>
      <c r="C109" s="10"/>
      <c r="D109" s="10"/>
      <c r="E109" s="10"/>
      <c r="F109" s="10"/>
      <c r="G109" s="10"/>
      <c r="H109" s="10"/>
      <c r="I109" s="10"/>
      <c r="J109" s="10"/>
      <c r="K109" s="10"/>
      <c r="L109" s="10">
        <v>34</v>
      </c>
      <c r="M109" s="10">
        <v>48.76</v>
      </c>
      <c r="N109" s="10"/>
      <c r="O109" s="10"/>
      <c r="P109" s="11"/>
      <c r="Q109" s="10"/>
      <c r="R109" s="2">
        <f t="shared" si="31"/>
        <v>41.38</v>
      </c>
      <c r="S109" s="2">
        <f t="shared" si="32"/>
        <v>10.44</v>
      </c>
      <c r="T109" s="3">
        <f t="shared" si="33"/>
        <v>0.25</v>
      </c>
      <c r="U109" s="4">
        <f t="shared" si="34"/>
        <v>41.38</v>
      </c>
      <c r="V109" s="5">
        <f t="shared" si="35"/>
        <v>41.38</v>
      </c>
    </row>
    <row r="110" spans="1:22" ht="20.100000000000001" customHeight="1" thickBot="1" x14ac:dyDescent="0.35">
      <c r="A110" s="8">
        <f t="shared" si="36"/>
        <v>6</v>
      </c>
      <c r="B110" s="9" t="s">
        <v>130</v>
      </c>
      <c r="C110" s="10"/>
      <c r="D110" s="10"/>
      <c r="E110" s="10"/>
      <c r="F110" s="10"/>
      <c r="G110" s="10"/>
      <c r="H110" s="10"/>
      <c r="I110" s="10"/>
      <c r="J110" s="10"/>
      <c r="K110" s="10"/>
      <c r="L110" s="10">
        <v>78</v>
      </c>
      <c r="M110" s="10">
        <v>104.9</v>
      </c>
      <c r="N110" s="10"/>
      <c r="O110" s="10"/>
      <c r="P110" s="11"/>
      <c r="Q110" s="10"/>
      <c r="R110" s="2">
        <f t="shared" si="31"/>
        <v>91.45</v>
      </c>
      <c r="S110" s="2">
        <f t="shared" si="32"/>
        <v>19.02</v>
      </c>
      <c r="T110" s="3">
        <f t="shared" si="33"/>
        <v>0.21</v>
      </c>
      <c r="U110" s="4">
        <f t="shared" si="34"/>
        <v>91.45</v>
      </c>
      <c r="V110" s="5">
        <f t="shared" si="35"/>
        <v>91.45</v>
      </c>
    </row>
    <row r="111" spans="1:22" ht="20.100000000000001" customHeight="1" thickBot="1" x14ac:dyDescent="0.35">
      <c r="A111" s="8">
        <f t="shared" si="36"/>
        <v>7</v>
      </c>
      <c r="B111" s="9" t="s">
        <v>131</v>
      </c>
      <c r="C111" s="10"/>
      <c r="D111" s="10"/>
      <c r="E111" s="10"/>
      <c r="F111" s="10"/>
      <c r="G111" s="10"/>
      <c r="H111" s="10"/>
      <c r="I111" s="10"/>
      <c r="J111" s="10"/>
      <c r="K111" s="10"/>
      <c r="L111" s="10">
        <v>199</v>
      </c>
      <c r="M111" s="10">
        <v>179.9</v>
      </c>
      <c r="N111" s="10"/>
      <c r="O111" s="10"/>
      <c r="P111" s="11"/>
      <c r="Q111" s="10"/>
      <c r="R111" s="2">
        <f t="shared" si="31"/>
        <v>189.45</v>
      </c>
      <c r="S111" s="2">
        <f t="shared" si="32"/>
        <v>13.51</v>
      </c>
      <c r="T111" s="3">
        <f t="shared" si="33"/>
        <v>7.0000000000000007E-2</v>
      </c>
      <c r="U111" s="4">
        <f t="shared" si="34"/>
        <v>189.45</v>
      </c>
      <c r="V111" s="5">
        <f t="shared" si="35"/>
        <v>189.45</v>
      </c>
    </row>
    <row r="112" spans="1:22" ht="20.100000000000001" customHeight="1" thickBot="1" x14ac:dyDescent="0.35">
      <c r="A112" s="8">
        <f t="shared" si="36"/>
        <v>8</v>
      </c>
      <c r="B112" s="9" t="s">
        <v>124</v>
      </c>
      <c r="C112" s="10"/>
      <c r="D112" s="10"/>
      <c r="E112" s="10"/>
      <c r="F112" s="10"/>
      <c r="G112" s="10"/>
      <c r="H112" s="10"/>
      <c r="I112" s="10"/>
      <c r="J112" s="10"/>
      <c r="K112" s="10"/>
      <c r="L112" s="10">
        <v>99.9</v>
      </c>
      <c r="M112" s="10">
        <v>128.49</v>
      </c>
      <c r="N112" s="10"/>
      <c r="O112" s="10"/>
      <c r="P112" s="11"/>
      <c r="Q112" s="10"/>
      <c r="R112" s="2">
        <f t="shared" si="31"/>
        <v>114.2</v>
      </c>
      <c r="S112" s="2">
        <f t="shared" si="32"/>
        <v>20.22</v>
      </c>
      <c r="T112" s="3">
        <f t="shared" si="33"/>
        <v>0.18</v>
      </c>
      <c r="U112" s="4">
        <f t="shared" si="34"/>
        <v>114.2</v>
      </c>
      <c r="V112" s="5">
        <f t="shared" si="35"/>
        <v>114.2</v>
      </c>
    </row>
    <row r="113" spans="1:22" ht="20.100000000000001" customHeight="1" thickBot="1" x14ac:dyDescent="0.35">
      <c r="A113" s="8">
        <f t="shared" si="36"/>
        <v>9</v>
      </c>
      <c r="B113" s="9" t="s">
        <v>51</v>
      </c>
      <c r="C113" s="10"/>
      <c r="D113" s="10"/>
      <c r="E113" s="10"/>
      <c r="F113" s="10"/>
      <c r="G113" s="10"/>
      <c r="H113" s="10"/>
      <c r="I113" s="10"/>
      <c r="J113" s="10"/>
      <c r="K113" s="10"/>
      <c r="L113" s="10">
        <v>75</v>
      </c>
      <c r="M113" s="10">
        <v>78</v>
      </c>
      <c r="N113" s="10"/>
      <c r="O113" s="10"/>
      <c r="P113" s="11"/>
      <c r="Q113" s="10"/>
      <c r="R113" s="2">
        <f t="shared" si="31"/>
        <v>76.5</v>
      </c>
      <c r="S113" s="2">
        <f t="shared" si="32"/>
        <v>2.12</v>
      </c>
      <c r="T113" s="3">
        <f t="shared" si="33"/>
        <v>0.03</v>
      </c>
      <c r="U113" s="4">
        <f t="shared" si="34"/>
        <v>76.5</v>
      </c>
      <c r="V113" s="5">
        <f t="shared" si="35"/>
        <v>76.5</v>
      </c>
    </row>
    <row r="114" spans="1:22" ht="20.100000000000001" customHeight="1" thickBot="1" x14ac:dyDescent="0.35">
      <c r="A114" s="8">
        <f t="shared" si="36"/>
        <v>10</v>
      </c>
      <c r="B114" s="9" t="s">
        <v>132</v>
      </c>
      <c r="C114" s="10"/>
      <c r="D114" s="10" t="s">
        <v>206</v>
      </c>
      <c r="E114" s="10"/>
      <c r="F114" s="10"/>
      <c r="G114" s="10"/>
      <c r="H114" s="10"/>
      <c r="I114" s="10"/>
      <c r="J114" s="10"/>
      <c r="K114" s="10"/>
      <c r="L114" s="10">
        <v>28</v>
      </c>
      <c r="M114" s="10">
        <v>19.489999999999998</v>
      </c>
      <c r="N114" s="10"/>
      <c r="O114" s="10"/>
      <c r="P114" s="11"/>
      <c r="Q114" s="10"/>
      <c r="R114" s="2">
        <f t="shared" si="31"/>
        <v>23.75</v>
      </c>
      <c r="S114" s="2">
        <f t="shared" si="32"/>
        <v>14.35</v>
      </c>
      <c r="T114" s="3">
        <f t="shared" si="33"/>
        <v>0.6</v>
      </c>
      <c r="U114" s="4">
        <f t="shared" si="34"/>
        <v>23.75</v>
      </c>
      <c r="V114" s="5">
        <f t="shared" si="35"/>
        <v>23.75</v>
      </c>
    </row>
    <row r="115" spans="1:22" ht="20.100000000000001" customHeight="1" thickBot="1" x14ac:dyDescent="0.35">
      <c r="A115" s="8">
        <f t="shared" si="36"/>
        <v>11</v>
      </c>
      <c r="B115" s="9" t="s">
        <v>133</v>
      </c>
      <c r="C115" s="10"/>
      <c r="D115" s="10"/>
      <c r="E115" s="10"/>
      <c r="F115" s="10"/>
      <c r="G115" s="10"/>
      <c r="H115" s="10"/>
      <c r="I115" s="10"/>
      <c r="J115" s="10"/>
      <c r="K115" s="10"/>
      <c r="L115" s="10">
        <v>6.09</v>
      </c>
      <c r="M115" s="10">
        <v>25</v>
      </c>
      <c r="N115" s="10"/>
      <c r="O115" s="10"/>
      <c r="P115" s="11"/>
      <c r="Q115" s="10"/>
      <c r="R115" s="2">
        <f t="shared" si="31"/>
        <v>15.55</v>
      </c>
      <c r="S115" s="2">
        <f t="shared" si="32"/>
        <v>13.37</v>
      </c>
      <c r="T115" s="3">
        <f t="shared" si="33"/>
        <v>0.86</v>
      </c>
      <c r="U115" s="4">
        <f t="shared" si="34"/>
        <v>15.55</v>
      </c>
      <c r="V115" s="5">
        <f t="shared" si="35"/>
        <v>15.55</v>
      </c>
    </row>
    <row r="116" spans="1:22" ht="20.100000000000001" customHeight="1" thickBot="1" x14ac:dyDescent="0.35">
      <c r="A116" s="8">
        <f t="shared" si="36"/>
        <v>12</v>
      </c>
      <c r="B116" s="9" t="s">
        <v>125</v>
      </c>
      <c r="C116" s="10"/>
      <c r="D116" s="10">
        <v>657.26</v>
      </c>
      <c r="E116" s="10"/>
      <c r="F116" s="10"/>
      <c r="G116" s="10"/>
      <c r="H116" s="10"/>
      <c r="I116" s="10"/>
      <c r="J116" s="10"/>
      <c r="K116" s="10"/>
      <c r="L116" s="10">
        <v>355</v>
      </c>
      <c r="M116" s="10">
        <v>366.49</v>
      </c>
      <c r="N116" s="10"/>
      <c r="O116" s="10"/>
      <c r="P116" s="10"/>
      <c r="Q116" s="10"/>
      <c r="R116" s="2">
        <f t="shared" si="31"/>
        <v>459.58</v>
      </c>
      <c r="S116" s="2">
        <f t="shared" si="32"/>
        <v>171.29</v>
      </c>
      <c r="T116" s="3">
        <f t="shared" si="33"/>
        <v>0.37</v>
      </c>
      <c r="U116" s="4">
        <f t="shared" si="34"/>
        <v>366.49</v>
      </c>
      <c r="V116" s="5">
        <f t="shared" si="35"/>
        <v>366.49</v>
      </c>
    </row>
    <row r="117" spans="1:22" ht="15" thickBot="1" x14ac:dyDescent="0.35"/>
    <row r="118" spans="1:22" ht="15" thickBot="1" x14ac:dyDescent="0.35">
      <c r="A118" s="373" t="s">
        <v>348</v>
      </c>
      <c r="B118" s="374"/>
      <c r="C118" s="374"/>
      <c r="D118" s="374"/>
      <c r="E118" s="374"/>
      <c r="F118" s="374"/>
      <c r="G118" s="374"/>
      <c r="H118" s="374"/>
      <c r="I118" s="374"/>
      <c r="J118" s="374"/>
      <c r="K118" s="374"/>
      <c r="L118" s="374"/>
      <c r="M118" s="374"/>
      <c r="N118" s="374"/>
      <c r="O118" s="374"/>
      <c r="P118" s="374"/>
      <c r="Q118" s="374"/>
      <c r="R118" s="374"/>
      <c r="S118" s="374"/>
      <c r="T118" s="374"/>
      <c r="U118" s="374"/>
      <c r="V118" s="375"/>
    </row>
    <row r="119" spans="1:22" ht="15" thickBot="1" x14ac:dyDescent="0.35">
      <c r="A119" s="365" t="s">
        <v>245</v>
      </c>
      <c r="B119" s="365"/>
      <c r="C119" s="365"/>
      <c r="D119" s="365"/>
      <c r="E119" s="365"/>
      <c r="F119" s="365"/>
      <c r="G119" s="365"/>
      <c r="H119" s="365"/>
      <c r="I119" s="365"/>
      <c r="J119" s="365"/>
      <c r="K119" s="365"/>
      <c r="L119" s="365"/>
      <c r="M119" s="365"/>
      <c r="N119" s="365"/>
      <c r="O119" s="365"/>
      <c r="P119" s="365"/>
      <c r="Q119" s="365"/>
      <c r="R119" s="365"/>
      <c r="S119" s="365"/>
      <c r="T119" s="365"/>
      <c r="U119" s="365"/>
      <c r="V119" s="365"/>
    </row>
    <row r="120" spans="1:22" ht="15" thickBot="1" x14ac:dyDescent="0.35">
      <c r="A120" s="364" t="s">
        <v>112</v>
      </c>
      <c r="B120" s="354" t="s">
        <v>115</v>
      </c>
      <c r="C120" s="362" t="s">
        <v>113</v>
      </c>
      <c r="D120" s="32"/>
      <c r="E120" s="362" t="s">
        <v>34</v>
      </c>
      <c r="F120" s="362"/>
      <c r="G120" s="362" t="s">
        <v>54</v>
      </c>
      <c r="H120" s="32"/>
      <c r="I120" s="32"/>
      <c r="J120" s="362" t="s">
        <v>235</v>
      </c>
      <c r="K120" s="361" t="s">
        <v>229</v>
      </c>
      <c r="L120" s="33"/>
      <c r="M120" s="33"/>
      <c r="N120" s="33"/>
      <c r="O120" s="33"/>
      <c r="P120" s="364" t="s">
        <v>114</v>
      </c>
      <c r="Q120" s="354"/>
      <c r="R120" s="360" t="s">
        <v>144</v>
      </c>
      <c r="S120" s="360" t="s">
        <v>145</v>
      </c>
      <c r="T120" s="360" t="s">
        <v>146</v>
      </c>
      <c r="U120" s="360" t="s">
        <v>147</v>
      </c>
      <c r="V120" s="360" t="s">
        <v>241</v>
      </c>
    </row>
    <row r="121" spans="1:22" ht="15" thickBot="1" x14ac:dyDescent="0.35">
      <c r="A121" s="364"/>
      <c r="B121" s="354"/>
      <c r="C121" s="362"/>
      <c r="D121" s="32"/>
      <c r="E121" s="362"/>
      <c r="F121" s="362"/>
      <c r="G121" s="362"/>
      <c r="H121" s="32"/>
      <c r="I121" s="32"/>
      <c r="J121" s="362"/>
      <c r="K121" s="361"/>
      <c r="L121" s="33"/>
      <c r="M121" s="33"/>
      <c r="N121" s="33"/>
      <c r="O121" s="33"/>
      <c r="P121" s="364"/>
      <c r="Q121" s="354"/>
      <c r="R121" s="360"/>
      <c r="S121" s="360"/>
      <c r="T121" s="360"/>
      <c r="U121" s="360"/>
      <c r="V121" s="360"/>
    </row>
    <row r="122" spans="1:22" ht="15" thickBot="1" x14ac:dyDescent="0.35">
      <c r="A122" s="364"/>
      <c r="B122" s="6" t="s">
        <v>149</v>
      </c>
      <c r="C122" s="7" t="s">
        <v>2</v>
      </c>
      <c r="D122" s="7"/>
      <c r="E122" s="7" t="s">
        <v>2</v>
      </c>
      <c r="F122" s="7" t="s">
        <v>2</v>
      </c>
      <c r="G122" s="7" t="s">
        <v>2</v>
      </c>
      <c r="H122" s="7"/>
      <c r="I122" s="7"/>
      <c r="J122" s="7" t="s">
        <v>2</v>
      </c>
      <c r="K122" s="7" t="s">
        <v>2</v>
      </c>
      <c r="L122" s="7"/>
      <c r="M122" s="7"/>
      <c r="N122" s="7"/>
      <c r="O122" s="7"/>
      <c r="P122" s="7" t="s">
        <v>2</v>
      </c>
      <c r="Q122" s="7" t="s">
        <v>2</v>
      </c>
      <c r="R122" s="360"/>
      <c r="S122" s="360"/>
      <c r="T122" s="360"/>
      <c r="U122" s="360"/>
      <c r="V122" s="360"/>
    </row>
    <row r="123" spans="1:22" ht="15" thickBot="1" x14ac:dyDescent="0.35">
      <c r="A123" s="8">
        <v>1</v>
      </c>
      <c r="B123" s="9" t="s">
        <v>116</v>
      </c>
      <c r="C123" s="9"/>
      <c r="D123" s="9"/>
      <c r="E123" s="17"/>
      <c r="F123" s="14"/>
      <c r="G123" s="10"/>
      <c r="H123" s="10"/>
      <c r="I123" s="10"/>
      <c r="J123" s="10">
        <v>42</v>
      </c>
      <c r="K123" s="10">
        <v>75</v>
      </c>
      <c r="L123" s="10"/>
      <c r="M123" s="10"/>
      <c r="N123" s="10"/>
      <c r="O123" s="10"/>
      <c r="P123" s="10"/>
      <c r="Q123" s="18"/>
      <c r="R123" s="2">
        <f>ROUND(AVERAGE(C123:Q123),2)</f>
        <v>58.5</v>
      </c>
      <c r="S123" s="2">
        <f>ROUND(STDEVA(C123:Q123),2)</f>
        <v>23.33</v>
      </c>
      <c r="T123" s="3">
        <f>ROUND(S123/R123,2)</f>
        <v>0.4</v>
      </c>
      <c r="U123" s="4">
        <f>ROUND(MEDIAN(C123:Q123),2)</f>
        <v>58.5</v>
      </c>
      <c r="V123" s="5">
        <f>IF(T123&gt;25%,U123,R123)*1</f>
        <v>58.5</v>
      </c>
    </row>
    <row r="124" spans="1:22" ht="15" thickBot="1" x14ac:dyDescent="0.35">
      <c r="A124" s="8">
        <f>A123+1</f>
        <v>2</v>
      </c>
      <c r="B124" s="9" t="s">
        <v>117</v>
      </c>
      <c r="C124" s="10"/>
      <c r="D124" s="10"/>
      <c r="E124" s="17"/>
      <c r="F124" s="10"/>
      <c r="G124" s="14"/>
      <c r="H124" s="14"/>
      <c r="I124" s="14"/>
      <c r="J124" s="10">
        <v>99</v>
      </c>
      <c r="K124" s="10">
        <v>99</v>
      </c>
      <c r="L124" s="11"/>
      <c r="M124" s="11"/>
      <c r="N124" s="11"/>
      <c r="O124" s="11"/>
      <c r="P124" s="10"/>
      <c r="Q124" s="18"/>
      <c r="R124" s="2">
        <f t="shared" ref="R124:R126" si="37">ROUND(AVERAGE(C124:Q124),2)</f>
        <v>99</v>
      </c>
      <c r="S124" s="2">
        <f t="shared" ref="S124:S126" si="38">ROUND(STDEVA(C124:Q124),2)</f>
        <v>0</v>
      </c>
      <c r="T124" s="3">
        <f t="shared" ref="T124:T126" si="39">ROUND(S124/R124,2)</f>
        <v>0</v>
      </c>
      <c r="U124" s="4">
        <f t="shared" ref="U124:U126" si="40">ROUND(MEDIAN(C124:Q124),2)</f>
        <v>99</v>
      </c>
      <c r="V124" s="5">
        <f t="shared" ref="V124:V126" si="41">IF(T124&gt;25%,U124,R124)*1</f>
        <v>99</v>
      </c>
    </row>
    <row r="125" spans="1:22" ht="15" thickBot="1" x14ac:dyDescent="0.35">
      <c r="A125" s="8">
        <f t="shared" ref="A125:A126" si="42">A124+1</f>
        <v>3</v>
      </c>
      <c r="B125" s="9" t="s">
        <v>49</v>
      </c>
      <c r="C125" s="10"/>
      <c r="D125" s="10"/>
      <c r="E125" s="17"/>
      <c r="F125" s="10"/>
      <c r="G125" s="14"/>
      <c r="H125" s="14"/>
      <c r="I125" s="14"/>
      <c r="J125" s="10">
        <v>158.88999999999999</v>
      </c>
      <c r="K125" s="10">
        <v>99</v>
      </c>
      <c r="L125" s="11"/>
      <c r="M125" s="11"/>
      <c r="N125" s="11"/>
      <c r="O125" s="11"/>
      <c r="P125" s="10"/>
      <c r="Q125" s="18"/>
      <c r="R125" s="2">
        <f t="shared" si="37"/>
        <v>128.94999999999999</v>
      </c>
      <c r="S125" s="2">
        <f t="shared" si="38"/>
        <v>42.35</v>
      </c>
      <c r="T125" s="3">
        <f t="shared" si="39"/>
        <v>0.33</v>
      </c>
      <c r="U125" s="4">
        <f t="shared" si="40"/>
        <v>128.94999999999999</v>
      </c>
      <c r="V125" s="5">
        <f t="shared" si="41"/>
        <v>128.94999999999999</v>
      </c>
    </row>
    <row r="126" spans="1:22" ht="15" thickBot="1" x14ac:dyDescent="0.35">
      <c r="A126" s="8">
        <f t="shared" si="42"/>
        <v>4</v>
      </c>
      <c r="B126" s="9" t="s">
        <v>118</v>
      </c>
      <c r="C126" s="9"/>
      <c r="D126" s="9"/>
      <c r="E126" s="17"/>
      <c r="F126" s="10"/>
      <c r="G126" s="14"/>
      <c r="H126" s="14"/>
      <c r="I126" s="14"/>
      <c r="J126" s="10">
        <v>324.77999999999997</v>
      </c>
      <c r="K126" s="10">
        <v>34.99</v>
      </c>
      <c r="L126" s="11"/>
      <c r="M126" s="11"/>
      <c r="N126" s="11"/>
      <c r="O126" s="11"/>
      <c r="P126" s="10"/>
      <c r="Q126" s="18"/>
      <c r="R126" s="2">
        <f t="shared" si="37"/>
        <v>179.89</v>
      </c>
      <c r="S126" s="2">
        <f t="shared" si="38"/>
        <v>204.91</v>
      </c>
      <c r="T126" s="3">
        <f t="shared" si="39"/>
        <v>1.1399999999999999</v>
      </c>
      <c r="U126" s="4">
        <f t="shared" si="40"/>
        <v>179.89</v>
      </c>
      <c r="V126" s="5">
        <f t="shared" si="41"/>
        <v>179.89</v>
      </c>
    </row>
    <row r="127" spans="1:22" ht="15" thickBot="1" x14ac:dyDescent="0.35">
      <c r="A127" s="19"/>
      <c r="B127" s="16"/>
      <c r="C127" s="16"/>
      <c r="D127" s="16"/>
      <c r="E127" s="20"/>
      <c r="F127" s="13"/>
      <c r="G127" s="13"/>
      <c r="H127" s="13"/>
      <c r="I127" s="13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</row>
    <row r="128" spans="1:22" x14ac:dyDescent="0.3">
      <c r="A128" s="366" t="s">
        <v>246</v>
      </c>
      <c r="B128" s="367"/>
      <c r="C128" s="367"/>
      <c r="D128" s="367"/>
      <c r="E128" s="367"/>
      <c r="F128" s="367"/>
      <c r="G128" s="367"/>
      <c r="H128" s="367"/>
      <c r="I128" s="367"/>
      <c r="J128" s="367"/>
      <c r="K128" s="367"/>
      <c r="L128" s="367"/>
      <c r="M128" s="367"/>
      <c r="N128" s="367"/>
      <c r="O128" s="367"/>
      <c r="P128" s="367"/>
      <c r="Q128" s="367"/>
      <c r="R128" s="367"/>
      <c r="S128" s="367"/>
      <c r="T128" s="367"/>
      <c r="U128" s="367"/>
      <c r="V128" s="368"/>
    </row>
    <row r="129" spans="1:22" ht="15" thickBot="1" x14ac:dyDescent="0.35">
      <c r="A129" s="369"/>
      <c r="B129" s="370"/>
      <c r="C129" s="370"/>
      <c r="D129" s="370"/>
      <c r="E129" s="370"/>
      <c r="F129" s="370"/>
      <c r="G129" s="370"/>
      <c r="H129" s="370"/>
      <c r="I129" s="370"/>
      <c r="J129" s="370"/>
      <c r="K129" s="370"/>
      <c r="L129" s="370"/>
      <c r="M129" s="370"/>
      <c r="N129" s="370"/>
      <c r="O129" s="370"/>
      <c r="P129" s="370"/>
      <c r="Q129" s="370"/>
      <c r="R129" s="370"/>
      <c r="S129" s="370"/>
      <c r="T129" s="370"/>
      <c r="U129" s="370"/>
      <c r="V129" s="371"/>
    </row>
  </sheetData>
  <sheetProtection algorithmName="SHA-512" hashValue="x/uRV9/Iu1iEtkBXAsh8dwc838VRC2KeWZ3J0FQ2wDcAuaJ0tkIfq/H4IbAJmXnDUxcIpNLW5V3nhsY/5/neRQ==" saltValue="KRORky8hDOXV83Yw5jslJg==" spinCount="100000" sheet="1" objects="1" scenarios="1"/>
  <mergeCells count="133">
    <mergeCell ref="U102:U104"/>
    <mergeCell ref="V102:V104"/>
    <mergeCell ref="A1:V1"/>
    <mergeCell ref="A26:V26"/>
    <mergeCell ref="A59:V59"/>
    <mergeCell ref="A82:V82"/>
    <mergeCell ref="A100:V100"/>
    <mergeCell ref="A118:V118"/>
    <mergeCell ref="C84:C85"/>
    <mergeCell ref="E84:E85"/>
    <mergeCell ref="F84:F85"/>
    <mergeCell ref="G84:G85"/>
    <mergeCell ref="J84:J85"/>
    <mergeCell ref="H84:H85"/>
    <mergeCell ref="R61:R64"/>
    <mergeCell ref="Q84:Q85"/>
    <mergeCell ref="I84:I85"/>
    <mergeCell ref="L84:L85"/>
    <mergeCell ref="C61:C63"/>
    <mergeCell ref="D61:D63"/>
    <mergeCell ref="E61:E63"/>
    <mergeCell ref="F61:F63"/>
    <mergeCell ref="G61:G63"/>
    <mergeCell ref="H61:H63"/>
    <mergeCell ref="U3:U5"/>
    <mergeCell ref="V3:V5"/>
    <mergeCell ref="C3:C4"/>
    <mergeCell ref="E3:E4"/>
    <mergeCell ref="F3:F4"/>
    <mergeCell ref="G3:G4"/>
    <mergeCell ref="C28:C29"/>
    <mergeCell ref="E28:E29"/>
    <mergeCell ref="O28:O29"/>
    <mergeCell ref="P28:P29"/>
    <mergeCell ref="Q28:Q29"/>
    <mergeCell ref="V28:V30"/>
    <mergeCell ref="A27:V27"/>
    <mergeCell ref="P3:P4"/>
    <mergeCell ref="Q3:Q4"/>
    <mergeCell ref="J3:J4"/>
    <mergeCell ref="K3:K4"/>
    <mergeCell ref="H3:H4"/>
    <mergeCell ref="I3:I4"/>
    <mergeCell ref="D3:D4"/>
    <mergeCell ref="M3:M4"/>
    <mergeCell ref="L3:L4"/>
    <mergeCell ref="M28:M29"/>
    <mergeCell ref="T120:T122"/>
    <mergeCell ref="A128:V129"/>
    <mergeCell ref="A101:V101"/>
    <mergeCell ref="A102:A104"/>
    <mergeCell ref="B102:B103"/>
    <mergeCell ref="C102:C103"/>
    <mergeCell ref="D102:D103"/>
    <mergeCell ref="E102:E103"/>
    <mergeCell ref="F102:F103"/>
    <mergeCell ref="G102:G103"/>
    <mergeCell ref="J102:J103"/>
    <mergeCell ref="K102:K103"/>
    <mergeCell ref="L102:L103"/>
    <mergeCell ref="M102:M103"/>
    <mergeCell ref="P102:P103"/>
    <mergeCell ref="Q102:Q103"/>
    <mergeCell ref="R102:R104"/>
    <mergeCell ref="V120:V122"/>
    <mergeCell ref="A119:V119"/>
    <mergeCell ref="R120:R122"/>
    <mergeCell ref="S120:S122"/>
    <mergeCell ref="U120:U122"/>
    <mergeCell ref="S102:S104"/>
    <mergeCell ref="T102:T104"/>
    <mergeCell ref="A60:V60"/>
    <mergeCell ref="R3:R5"/>
    <mergeCell ref="S3:S5"/>
    <mergeCell ref="R28:R30"/>
    <mergeCell ref="T61:T64"/>
    <mergeCell ref="A84:A86"/>
    <mergeCell ref="B84:B85"/>
    <mergeCell ref="R84:R86"/>
    <mergeCell ref="S84:S86"/>
    <mergeCell ref="T84:T86"/>
    <mergeCell ref="U84:U86"/>
    <mergeCell ref="H28:H29"/>
    <mergeCell ref="U61:U64"/>
    <mergeCell ref="V61:V64"/>
    <mergeCell ref="L28:L29"/>
    <mergeCell ref="N84:N85"/>
    <mergeCell ref="O84:O85"/>
    <mergeCell ref="S61:S64"/>
    <mergeCell ref="M84:M85"/>
    <mergeCell ref="L61:L63"/>
    <mergeCell ref="V84:V86"/>
    <mergeCell ref="A83:V83"/>
    <mergeCell ref="T3:T5"/>
    <mergeCell ref="N28:N29"/>
    <mergeCell ref="A61:A64"/>
    <mergeCell ref="B62:B64"/>
    <mergeCell ref="G120:G121"/>
    <mergeCell ref="J120:J121"/>
    <mergeCell ref="K120:K121"/>
    <mergeCell ref="P120:P121"/>
    <mergeCell ref="Q120:Q121"/>
    <mergeCell ref="A120:A122"/>
    <mergeCell ref="B120:B121"/>
    <mergeCell ref="C120:C121"/>
    <mergeCell ref="E120:E121"/>
    <mergeCell ref="F120:F121"/>
    <mergeCell ref="K84:K85"/>
    <mergeCell ref="P84:P85"/>
    <mergeCell ref="A2:V2"/>
    <mergeCell ref="A3:A5"/>
    <mergeCell ref="B4:B5"/>
    <mergeCell ref="M61:M63"/>
    <mergeCell ref="N61:N63"/>
    <mergeCell ref="O61:O63"/>
    <mergeCell ref="P61:P63"/>
    <mergeCell ref="Q61:Q63"/>
    <mergeCell ref="B28:B29"/>
    <mergeCell ref="S28:S30"/>
    <mergeCell ref="N3:N4"/>
    <mergeCell ref="F28:F29"/>
    <mergeCell ref="O3:O4"/>
    <mergeCell ref="G28:G29"/>
    <mergeCell ref="J28:J29"/>
    <mergeCell ref="K28:K29"/>
    <mergeCell ref="I61:I63"/>
    <mergeCell ref="J61:J63"/>
    <mergeCell ref="K61:K63"/>
    <mergeCell ref="A28:A30"/>
    <mergeCell ref="T28:T30"/>
    <mergeCell ref="U28:U30"/>
    <mergeCell ref="I28:I29"/>
    <mergeCell ref="D28:D29"/>
  </mergeCells>
  <conditionalFormatting sqref="R6:T24">
    <cfRule type="cellIs" dxfId="6" priority="7" operator="between">
      <formula>#REF!</formula>
      <formula>#REF!</formula>
    </cfRule>
  </conditionalFormatting>
  <conditionalFormatting sqref="R31:T57">
    <cfRule type="cellIs" dxfId="5" priority="6" operator="between">
      <formula>#REF!</formula>
      <formula>#REF!</formula>
    </cfRule>
  </conditionalFormatting>
  <conditionalFormatting sqref="R65:T80 R105:T116">
    <cfRule type="cellIs" dxfId="4" priority="5" operator="between">
      <formula>#REF!</formula>
      <formula>#REF!</formula>
    </cfRule>
  </conditionalFormatting>
  <conditionalFormatting sqref="R87:T99">
    <cfRule type="cellIs" dxfId="3" priority="3" operator="between">
      <formula>#REF!</formula>
      <formula>#REF!</formula>
    </cfRule>
  </conditionalFormatting>
  <conditionalFormatting sqref="R123:T126">
    <cfRule type="cellIs" dxfId="2" priority="2" operator="between">
      <formula>#REF!</formula>
      <formula>#REF!</formula>
    </cfRule>
  </conditionalFormatting>
  <pageMargins left="0.25" right="0.25" top="0.75" bottom="0.75" header="0.3" footer="0.3"/>
  <pageSetup paperSize="9" scale="5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DFD36-84A3-4FC6-8E8A-565FCF3CC825}">
  <sheetPr>
    <pageSetUpPr fitToPage="1"/>
  </sheetPr>
  <dimension ref="A1:Z45"/>
  <sheetViews>
    <sheetView topLeftCell="A24" zoomScale="90" zoomScaleNormal="90" workbookViewId="0">
      <selection activeCell="Q39" sqref="Q39"/>
    </sheetView>
  </sheetViews>
  <sheetFormatPr defaultRowHeight="14.4" x14ac:dyDescent="0.3"/>
  <cols>
    <col min="2" max="2" width="16.5546875" customWidth="1"/>
    <col min="4" max="4" width="5.5546875" customWidth="1"/>
    <col min="6" max="19" width="7.77734375" style="38" customWidth="1"/>
    <col min="20" max="21" width="8.88671875" customWidth="1"/>
    <col min="22" max="22" width="10.33203125" customWidth="1"/>
    <col min="23" max="23" width="8.88671875" customWidth="1"/>
    <col min="24" max="24" width="11.44140625" customWidth="1"/>
    <col min="246" max="246" width="16.5546875" customWidth="1"/>
    <col min="248" max="248" width="5.5546875" customWidth="1"/>
    <col min="250" max="250" width="10.33203125" customWidth="1"/>
    <col min="252" max="252" width="7.44140625" customWidth="1"/>
    <col min="253" max="253" width="9.44140625" customWidth="1"/>
    <col min="254" max="254" width="6.5546875" customWidth="1"/>
    <col min="255" max="255" width="6.33203125" customWidth="1"/>
    <col min="256" max="256" width="5.88671875" customWidth="1"/>
    <col min="257" max="257" width="6.44140625" customWidth="1"/>
    <col min="258" max="258" width="6.5546875" customWidth="1"/>
    <col min="259" max="259" width="5.6640625" customWidth="1"/>
    <col min="260" max="260" width="6" customWidth="1"/>
    <col min="261" max="261" width="6.88671875" customWidth="1"/>
    <col min="264" max="264" width="9.109375" customWidth="1"/>
    <col min="265" max="265" width="12" customWidth="1"/>
    <col min="266" max="266" width="5.6640625" customWidth="1"/>
    <col min="267" max="267" width="36" customWidth="1"/>
    <col min="268" max="268" width="5.6640625" customWidth="1"/>
    <col min="269" max="269" width="9.109375" customWidth="1"/>
    <col min="270" max="270" width="12.6640625" customWidth="1"/>
    <col min="271" max="271" width="9.109375" customWidth="1"/>
    <col min="502" max="502" width="16.5546875" customWidth="1"/>
    <col min="504" max="504" width="5.5546875" customWidth="1"/>
    <col min="506" max="506" width="10.33203125" customWidth="1"/>
    <col min="508" max="508" width="7.44140625" customWidth="1"/>
    <col min="509" max="509" width="9.44140625" customWidth="1"/>
    <col min="510" max="510" width="6.5546875" customWidth="1"/>
    <col min="511" max="511" width="6.33203125" customWidth="1"/>
    <col min="512" max="512" width="5.88671875" customWidth="1"/>
    <col min="513" max="513" width="6.44140625" customWidth="1"/>
    <col min="514" max="514" width="6.5546875" customWidth="1"/>
    <col min="515" max="515" width="5.6640625" customWidth="1"/>
    <col min="516" max="516" width="6" customWidth="1"/>
    <col min="517" max="517" width="6.88671875" customWidth="1"/>
    <col min="520" max="520" width="9.109375" customWidth="1"/>
    <col min="521" max="521" width="12" customWidth="1"/>
    <col min="522" max="522" width="5.6640625" customWidth="1"/>
    <col min="523" max="523" width="36" customWidth="1"/>
    <col min="524" max="524" width="5.6640625" customWidth="1"/>
    <col min="525" max="525" width="9.109375" customWidth="1"/>
    <col min="526" max="526" width="12.6640625" customWidth="1"/>
    <col min="527" max="527" width="9.109375" customWidth="1"/>
    <col min="758" max="758" width="16.5546875" customWidth="1"/>
    <col min="760" max="760" width="5.5546875" customWidth="1"/>
    <col min="762" max="762" width="10.33203125" customWidth="1"/>
    <col min="764" max="764" width="7.44140625" customWidth="1"/>
    <col min="765" max="765" width="9.44140625" customWidth="1"/>
    <col min="766" max="766" width="6.5546875" customWidth="1"/>
    <col min="767" max="767" width="6.33203125" customWidth="1"/>
    <col min="768" max="768" width="5.88671875" customWidth="1"/>
    <col min="769" max="769" width="6.44140625" customWidth="1"/>
    <col min="770" max="770" width="6.5546875" customWidth="1"/>
    <col min="771" max="771" width="5.6640625" customWidth="1"/>
    <col min="772" max="772" width="6" customWidth="1"/>
    <col min="773" max="773" width="6.88671875" customWidth="1"/>
    <col min="776" max="776" width="9.109375" customWidth="1"/>
    <col min="777" max="777" width="12" customWidth="1"/>
    <col min="778" max="778" width="5.6640625" customWidth="1"/>
    <col min="779" max="779" width="36" customWidth="1"/>
    <col min="780" max="780" width="5.6640625" customWidth="1"/>
    <col min="781" max="781" width="9.109375" customWidth="1"/>
    <col min="782" max="782" width="12.6640625" customWidth="1"/>
    <col min="783" max="783" width="9.109375" customWidth="1"/>
    <col min="1014" max="1014" width="16.5546875" customWidth="1"/>
    <col min="1016" max="1016" width="5.5546875" customWidth="1"/>
    <col min="1018" max="1018" width="10.33203125" customWidth="1"/>
    <col min="1020" max="1020" width="7.44140625" customWidth="1"/>
    <col min="1021" max="1021" width="9.44140625" customWidth="1"/>
    <col min="1022" max="1022" width="6.5546875" customWidth="1"/>
    <col min="1023" max="1023" width="6.33203125" customWidth="1"/>
    <col min="1024" max="1024" width="5.88671875" customWidth="1"/>
    <col min="1025" max="1025" width="6.44140625" customWidth="1"/>
    <col min="1026" max="1026" width="6.5546875" customWidth="1"/>
    <col min="1027" max="1027" width="5.6640625" customWidth="1"/>
    <col min="1028" max="1028" width="6" customWidth="1"/>
    <col min="1029" max="1029" width="6.88671875" customWidth="1"/>
    <col min="1032" max="1032" width="9.109375" customWidth="1"/>
    <col min="1033" max="1033" width="12" customWidth="1"/>
    <col min="1034" max="1034" width="5.6640625" customWidth="1"/>
    <col min="1035" max="1035" width="36" customWidth="1"/>
    <col min="1036" max="1036" width="5.6640625" customWidth="1"/>
    <col min="1037" max="1037" width="9.109375" customWidth="1"/>
    <col min="1038" max="1038" width="12.6640625" customWidth="1"/>
    <col min="1039" max="1039" width="9.109375" customWidth="1"/>
    <col min="1270" max="1270" width="16.5546875" customWidth="1"/>
    <col min="1272" max="1272" width="5.5546875" customWidth="1"/>
    <col min="1274" max="1274" width="10.33203125" customWidth="1"/>
    <col min="1276" max="1276" width="7.44140625" customWidth="1"/>
    <col min="1277" max="1277" width="9.44140625" customWidth="1"/>
    <col min="1278" max="1278" width="6.5546875" customWidth="1"/>
    <col min="1279" max="1279" width="6.33203125" customWidth="1"/>
    <col min="1280" max="1280" width="5.88671875" customWidth="1"/>
    <col min="1281" max="1281" width="6.44140625" customWidth="1"/>
    <col min="1282" max="1282" width="6.5546875" customWidth="1"/>
    <col min="1283" max="1283" width="5.6640625" customWidth="1"/>
    <col min="1284" max="1284" width="6" customWidth="1"/>
    <col min="1285" max="1285" width="6.88671875" customWidth="1"/>
    <col min="1288" max="1288" width="9.109375" customWidth="1"/>
    <col min="1289" max="1289" width="12" customWidth="1"/>
    <col min="1290" max="1290" width="5.6640625" customWidth="1"/>
    <col min="1291" max="1291" width="36" customWidth="1"/>
    <col min="1292" max="1292" width="5.6640625" customWidth="1"/>
    <col min="1293" max="1293" width="9.109375" customWidth="1"/>
    <col min="1294" max="1294" width="12.6640625" customWidth="1"/>
    <col min="1295" max="1295" width="9.109375" customWidth="1"/>
    <col min="1526" max="1526" width="16.5546875" customWidth="1"/>
    <col min="1528" max="1528" width="5.5546875" customWidth="1"/>
    <col min="1530" max="1530" width="10.33203125" customWidth="1"/>
    <col min="1532" max="1532" width="7.44140625" customWidth="1"/>
    <col min="1533" max="1533" width="9.44140625" customWidth="1"/>
    <col min="1534" max="1534" width="6.5546875" customWidth="1"/>
    <col min="1535" max="1535" width="6.33203125" customWidth="1"/>
    <col min="1536" max="1536" width="5.88671875" customWidth="1"/>
    <col min="1537" max="1537" width="6.44140625" customWidth="1"/>
    <col min="1538" max="1538" width="6.5546875" customWidth="1"/>
    <col min="1539" max="1539" width="5.6640625" customWidth="1"/>
    <col min="1540" max="1540" width="6" customWidth="1"/>
    <col min="1541" max="1541" width="6.88671875" customWidth="1"/>
    <col min="1544" max="1544" width="9.109375" customWidth="1"/>
    <col min="1545" max="1545" width="12" customWidth="1"/>
    <col min="1546" max="1546" width="5.6640625" customWidth="1"/>
    <col min="1547" max="1547" width="36" customWidth="1"/>
    <col min="1548" max="1548" width="5.6640625" customWidth="1"/>
    <col min="1549" max="1549" width="9.109375" customWidth="1"/>
    <col min="1550" max="1550" width="12.6640625" customWidth="1"/>
    <col min="1551" max="1551" width="9.109375" customWidth="1"/>
    <col min="1782" max="1782" width="16.5546875" customWidth="1"/>
    <col min="1784" max="1784" width="5.5546875" customWidth="1"/>
    <col min="1786" max="1786" width="10.33203125" customWidth="1"/>
    <col min="1788" max="1788" width="7.44140625" customWidth="1"/>
    <col min="1789" max="1789" width="9.44140625" customWidth="1"/>
    <col min="1790" max="1790" width="6.5546875" customWidth="1"/>
    <col min="1791" max="1791" width="6.33203125" customWidth="1"/>
    <col min="1792" max="1792" width="5.88671875" customWidth="1"/>
    <col min="1793" max="1793" width="6.44140625" customWidth="1"/>
    <col min="1794" max="1794" width="6.5546875" customWidth="1"/>
    <col min="1795" max="1795" width="5.6640625" customWidth="1"/>
    <col min="1796" max="1796" width="6" customWidth="1"/>
    <col min="1797" max="1797" width="6.88671875" customWidth="1"/>
    <col min="1800" max="1800" width="9.109375" customWidth="1"/>
    <col min="1801" max="1801" width="12" customWidth="1"/>
    <col min="1802" max="1802" width="5.6640625" customWidth="1"/>
    <col min="1803" max="1803" width="36" customWidth="1"/>
    <col min="1804" max="1804" width="5.6640625" customWidth="1"/>
    <col min="1805" max="1805" width="9.109375" customWidth="1"/>
    <col min="1806" max="1806" width="12.6640625" customWidth="1"/>
    <col min="1807" max="1807" width="9.109375" customWidth="1"/>
    <col min="2038" max="2038" width="16.5546875" customWidth="1"/>
    <col min="2040" max="2040" width="5.5546875" customWidth="1"/>
    <col min="2042" max="2042" width="10.33203125" customWidth="1"/>
    <col min="2044" max="2044" width="7.44140625" customWidth="1"/>
    <col min="2045" max="2045" width="9.44140625" customWidth="1"/>
    <col min="2046" max="2046" width="6.5546875" customWidth="1"/>
    <col min="2047" max="2047" width="6.33203125" customWidth="1"/>
    <col min="2048" max="2048" width="5.88671875" customWidth="1"/>
    <col min="2049" max="2049" width="6.44140625" customWidth="1"/>
    <col min="2050" max="2050" width="6.5546875" customWidth="1"/>
    <col min="2051" max="2051" width="5.6640625" customWidth="1"/>
    <col min="2052" max="2052" width="6" customWidth="1"/>
    <col min="2053" max="2053" width="6.88671875" customWidth="1"/>
    <col min="2056" max="2056" width="9.109375" customWidth="1"/>
    <col min="2057" max="2057" width="12" customWidth="1"/>
    <col min="2058" max="2058" width="5.6640625" customWidth="1"/>
    <col min="2059" max="2059" width="36" customWidth="1"/>
    <col min="2060" max="2060" width="5.6640625" customWidth="1"/>
    <col min="2061" max="2061" width="9.109375" customWidth="1"/>
    <col min="2062" max="2062" width="12.6640625" customWidth="1"/>
    <col min="2063" max="2063" width="9.109375" customWidth="1"/>
    <col min="2294" max="2294" width="16.5546875" customWidth="1"/>
    <col min="2296" max="2296" width="5.5546875" customWidth="1"/>
    <col min="2298" max="2298" width="10.33203125" customWidth="1"/>
    <col min="2300" max="2300" width="7.44140625" customWidth="1"/>
    <col min="2301" max="2301" width="9.44140625" customWidth="1"/>
    <col min="2302" max="2302" width="6.5546875" customWidth="1"/>
    <col min="2303" max="2303" width="6.33203125" customWidth="1"/>
    <col min="2304" max="2304" width="5.88671875" customWidth="1"/>
    <col min="2305" max="2305" width="6.44140625" customWidth="1"/>
    <col min="2306" max="2306" width="6.5546875" customWidth="1"/>
    <col min="2307" max="2307" width="5.6640625" customWidth="1"/>
    <col min="2308" max="2308" width="6" customWidth="1"/>
    <col min="2309" max="2309" width="6.88671875" customWidth="1"/>
    <col min="2312" max="2312" width="9.109375" customWidth="1"/>
    <col min="2313" max="2313" width="12" customWidth="1"/>
    <col min="2314" max="2314" width="5.6640625" customWidth="1"/>
    <col min="2315" max="2315" width="36" customWidth="1"/>
    <col min="2316" max="2316" width="5.6640625" customWidth="1"/>
    <col min="2317" max="2317" width="9.109375" customWidth="1"/>
    <col min="2318" max="2318" width="12.6640625" customWidth="1"/>
    <col min="2319" max="2319" width="9.109375" customWidth="1"/>
    <col min="2550" max="2550" width="16.5546875" customWidth="1"/>
    <col min="2552" max="2552" width="5.5546875" customWidth="1"/>
    <col min="2554" max="2554" width="10.33203125" customWidth="1"/>
    <col min="2556" max="2556" width="7.44140625" customWidth="1"/>
    <col min="2557" max="2557" width="9.44140625" customWidth="1"/>
    <col min="2558" max="2558" width="6.5546875" customWidth="1"/>
    <col min="2559" max="2559" width="6.33203125" customWidth="1"/>
    <col min="2560" max="2560" width="5.88671875" customWidth="1"/>
    <col min="2561" max="2561" width="6.44140625" customWidth="1"/>
    <col min="2562" max="2562" width="6.5546875" customWidth="1"/>
    <col min="2563" max="2563" width="5.6640625" customWidth="1"/>
    <col min="2564" max="2564" width="6" customWidth="1"/>
    <col min="2565" max="2565" width="6.88671875" customWidth="1"/>
    <col min="2568" max="2568" width="9.109375" customWidth="1"/>
    <col min="2569" max="2569" width="12" customWidth="1"/>
    <col min="2570" max="2570" width="5.6640625" customWidth="1"/>
    <col min="2571" max="2571" width="36" customWidth="1"/>
    <col min="2572" max="2572" width="5.6640625" customWidth="1"/>
    <col min="2573" max="2573" width="9.109375" customWidth="1"/>
    <col min="2574" max="2574" width="12.6640625" customWidth="1"/>
    <col min="2575" max="2575" width="9.109375" customWidth="1"/>
    <col min="2806" max="2806" width="16.5546875" customWidth="1"/>
    <col min="2808" max="2808" width="5.5546875" customWidth="1"/>
    <col min="2810" max="2810" width="10.33203125" customWidth="1"/>
    <col min="2812" max="2812" width="7.44140625" customWidth="1"/>
    <col min="2813" max="2813" width="9.44140625" customWidth="1"/>
    <col min="2814" max="2814" width="6.5546875" customWidth="1"/>
    <col min="2815" max="2815" width="6.33203125" customWidth="1"/>
    <col min="2816" max="2816" width="5.88671875" customWidth="1"/>
    <col min="2817" max="2817" width="6.44140625" customWidth="1"/>
    <col min="2818" max="2818" width="6.5546875" customWidth="1"/>
    <col min="2819" max="2819" width="5.6640625" customWidth="1"/>
    <col min="2820" max="2820" width="6" customWidth="1"/>
    <col min="2821" max="2821" width="6.88671875" customWidth="1"/>
    <col min="2824" max="2824" width="9.109375" customWidth="1"/>
    <col min="2825" max="2825" width="12" customWidth="1"/>
    <col min="2826" max="2826" width="5.6640625" customWidth="1"/>
    <col min="2827" max="2827" width="36" customWidth="1"/>
    <col min="2828" max="2828" width="5.6640625" customWidth="1"/>
    <col min="2829" max="2829" width="9.109375" customWidth="1"/>
    <col min="2830" max="2830" width="12.6640625" customWidth="1"/>
    <col min="2831" max="2831" width="9.109375" customWidth="1"/>
    <col min="3062" max="3062" width="16.5546875" customWidth="1"/>
    <col min="3064" max="3064" width="5.5546875" customWidth="1"/>
    <col min="3066" max="3066" width="10.33203125" customWidth="1"/>
    <col min="3068" max="3068" width="7.44140625" customWidth="1"/>
    <col min="3069" max="3069" width="9.44140625" customWidth="1"/>
    <col min="3070" max="3070" width="6.5546875" customWidth="1"/>
    <col min="3071" max="3071" width="6.33203125" customWidth="1"/>
    <col min="3072" max="3072" width="5.88671875" customWidth="1"/>
    <col min="3073" max="3073" width="6.44140625" customWidth="1"/>
    <col min="3074" max="3074" width="6.5546875" customWidth="1"/>
    <col min="3075" max="3075" width="5.6640625" customWidth="1"/>
    <col min="3076" max="3076" width="6" customWidth="1"/>
    <col min="3077" max="3077" width="6.88671875" customWidth="1"/>
    <col min="3080" max="3080" width="9.109375" customWidth="1"/>
    <col min="3081" max="3081" width="12" customWidth="1"/>
    <col min="3082" max="3082" width="5.6640625" customWidth="1"/>
    <col min="3083" max="3083" width="36" customWidth="1"/>
    <col min="3084" max="3084" width="5.6640625" customWidth="1"/>
    <col min="3085" max="3085" width="9.109375" customWidth="1"/>
    <col min="3086" max="3086" width="12.6640625" customWidth="1"/>
    <col min="3087" max="3087" width="9.109375" customWidth="1"/>
    <col min="3318" max="3318" width="16.5546875" customWidth="1"/>
    <col min="3320" max="3320" width="5.5546875" customWidth="1"/>
    <col min="3322" max="3322" width="10.33203125" customWidth="1"/>
    <col min="3324" max="3324" width="7.44140625" customWidth="1"/>
    <col min="3325" max="3325" width="9.44140625" customWidth="1"/>
    <col min="3326" max="3326" width="6.5546875" customWidth="1"/>
    <col min="3327" max="3327" width="6.33203125" customWidth="1"/>
    <col min="3328" max="3328" width="5.88671875" customWidth="1"/>
    <col min="3329" max="3329" width="6.44140625" customWidth="1"/>
    <col min="3330" max="3330" width="6.5546875" customWidth="1"/>
    <col min="3331" max="3331" width="5.6640625" customWidth="1"/>
    <col min="3332" max="3332" width="6" customWidth="1"/>
    <col min="3333" max="3333" width="6.88671875" customWidth="1"/>
    <col min="3336" max="3336" width="9.109375" customWidth="1"/>
    <col min="3337" max="3337" width="12" customWidth="1"/>
    <col min="3338" max="3338" width="5.6640625" customWidth="1"/>
    <col min="3339" max="3339" width="36" customWidth="1"/>
    <col min="3340" max="3340" width="5.6640625" customWidth="1"/>
    <col min="3341" max="3341" width="9.109375" customWidth="1"/>
    <col min="3342" max="3342" width="12.6640625" customWidth="1"/>
    <col min="3343" max="3343" width="9.109375" customWidth="1"/>
    <col min="3574" max="3574" width="16.5546875" customWidth="1"/>
    <col min="3576" max="3576" width="5.5546875" customWidth="1"/>
    <col min="3578" max="3578" width="10.33203125" customWidth="1"/>
    <col min="3580" max="3580" width="7.44140625" customWidth="1"/>
    <col min="3581" max="3581" width="9.44140625" customWidth="1"/>
    <col min="3582" max="3582" width="6.5546875" customWidth="1"/>
    <col min="3583" max="3583" width="6.33203125" customWidth="1"/>
    <col min="3584" max="3584" width="5.88671875" customWidth="1"/>
    <col min="3585" max="3585" width="6.44140625" customWidth="1"/>
    <col min="3586" max="3586" width="6.5546875" customWidth="1"/>
    <col min="3587" max="3587" width="5.6640625" customWidth="1"/>
    <col min="3588" max="3588" width="6" customWidth="1"/>
    <col min="3589" max="3589" width="6.88671875" customWidth="1"/>
    <col min="3592" max="3592" width="9.109375" customWidth="1"/>
    <col min="3593" max="3593" width="12" customWidth="1"/>
    <col min="3594" max="3594" width="5.6640625" customWidth="1"/>
    <col min="3595" max="3595" width="36" customWidth="1"/>
    <col min="3596" max="3596" width="5.6640625" customWidth="1"/>
    <col min="3597" max="3597" width="9.109375" customWidth="1"/>
    <col min="3598" max="3598" width="12.6640625" customWidth="1"/>
    <col min="3599" max="3599" width="9.109375" customWidth="1"/>
    <col min="3830" max="3830" width="16.5546875" customWidth="1"/>
    <col min="3832" max="3832" width="5.5546875" customWidth="1"/>
    <col min="3834" max="3834" width="10.33203125" customWidth="1"/>
    <col min="3836" max="3836" width="7.44140625" customWidth="1"/>
    <col min="3837" max="3837" width="9.44140625" customWidth="1"/>
    <col min="3838" max="3838" width="6.5546875" customWidth="1"/>
    <col min="3839" max="3839" width="6.33203125" customWidth="1"/>
    <col min="3840" max="3840" width="5.88671875" customWidth="1"/>
    <col min="3841" max="3841" width="6.44140625" customWidth="1"/>
    <col min="3842" max="3842" width="6.5546875" customWidth="1"/>
    <col min="3843" max="3843" width="5.6640625" customWidth="1"/>
    <col min="3844" max="3844" width="6" customWidth="1"/>
    <col min="3845" max="3845" width="6.88671875" customWidth="1"/>
    <col min="3848" max="3848" width="9.109375" customWidth="1"/>
    <col min="3849" max="3849" width="12" customWidth="1"/>
    <col min="3850" max="3850" width="5.6640625" customWidth="1"/>
    <col min="3851" max="3851" width="36" customWidth="1"/>
    <col min="3852" max="3852" width="5.6640625" customWidth="1"/>
    <col min="3853" max="3853" width="9.109375" customWidth="1"/>
    <col min="3854" max="3854" width="12.6640625" customWidth="1"/>
    <col min="3855" max="3855" width="9.109375" customWidth="1"/>
    <col min="4086" max="4086" width="16.5546875" customWidth="1"/>
    <col min="4088" max="4088" width="5.5546875" customWidth="1"/>
    <col min="4090" max="4090" width="10.33203125" customWidth="1"/>
    <col min="4092" max="4092" width="7.44140625" customWidth="1"/>
    <col min="4093" max="4093" width="9.44140625" customWidth="1"/>
    <col min="4094" max="4094" width="6.5546875" customWidth="1"/>
    <col min="4095" max="4095" width="6.33203125" customWidth="1"/>
    <col min="4096" max="4096" width="5.88671875" customWidth="1"/>
    <col min="4097" max="4097" width="6.44140625" customWidth="1"/>
    <col min="4098" max="4098" width="6.5546875" customWidth="1"/>
    <col min="4099" max="4099" width="5.6640625" customWidth="1"/>
    <col min="4100" max="4100" width="6" customWidth="1"/>
    <col min="4101" max="4101" width="6.88671875" customWidth="1"/>
    <col min="4104" max="4104" width="9.109375" customWidth="1"/>
    <col min="4105" max="4105" width="12" customWidth="1"/>
    <col min="4106" max="4106" width="5.6640625" customWidth="1"/>
    <col min="4107" max="4107" width="36" customWidth="1"/>
    <col min="4108" max="4108" width="5.6640625" customWidth="1"/>
    <col min="4109" max="4109" width="9.109375" customWidth="1"/>
    <col min="4110" max="4110" width="12.6640625" customWidth="1"/>
    <col min="4111" max="4111" width="9.109375" customWidth="1"/>
    <col min="4342" max="4342" width="16.5546875" customWidth="1"/>
    <col min="4344" max="4344" width="5.5546875" customWidth="1"/>
    <col min="4346" max="4346" width="10.33203125" customWidth="1"/>
    <col min="4348" max="4348" width="7.44140625" customWidth="1"/>
    <col min="4349" max="4349" width="9.44140625" customWidth="1"/>
    <col min="4350" max="4350" width="6.5546875" customWidth="1"/>
    <col min="4351" max="4351" width="6.33203125" customWidth="1"/>
    <col min="4352" max="4352" width="5.88671875" customWidth="1"/>
    <col min="4353" max="4353" width="6.44140625" customWidth="1"/>
    <col min="4354" max="4354" width="6.5546875" customWidth="1"/>
    <col min="4355" max="4355" width="5.6640625" customWidth="1"/>
    <col min="4356" max="4356" width="6" customWidth="1"/>
    <col min="4357" max="4357" width="6.88671875" customWidth="1"/>
    <col min="4360" max="4360" width="9.109375" customWidth="1"/>
    <col min="4361" max="4361" width="12" customWidth="1"/>
    <col min="4362" max="4362" width="5.6640625" customWidth="1"/>
    <col min="4363" max="4363" width="36" customWidth="1"/>
    <col min="4364" max="4364" width="5.6640625" customWidth="1"/>
    <col min="4365" max="4365" width="9.109375" customWidth="1"/>
    <col min="4366" max="4366" width="12.6640625" customWidth="1"/>
    <col min="4367" max="4367" width="9.109375" customWidth="1"/>
    <col min="4598" max="4598" width="16.5546875" customWidth="1"/>
    <col min="4600" max="4600" width="5.5546875" customWidth="1"/>
    <col min="4602" max="4602" width="10.33203125" customWidth="1"/>
    <col min="4604" max="4604" width="7.44140625" customWidth="1"/>
    <col min="4605" max="4605" width="9.44140625" customWidth="1"/>
    <col min="4606" max="4606" width="6.5546875" customWidth="1"/>
    <col min="4607" max="4607" width="6.33203125" customWidth="1"/>
    <col min="4608" max="4608" width="5.88671875" customWidth="1"/>
    <col min="4609" max="4609" width="6.44140625" customWidth="1"/>
    <col min="4610" max="4610" width="6.5546875" customWidth="1"/>
    <col min="4611" max="4611" width="5.6640625" customWidth="1"/>
    <col min="4612" max="4612" width="6" customWidth="1"/>
    <col min="4613" max="4613" width="6.88671875" customWidth="1"/>
    <col min="4616" max="4616" width="9.109375" customWidth="1"/>
    <col min="4617" max="4617" width="12" customWidth="1"/>
    <col min="4618" max="4618" width="5.6640625" customWidth="1"/>
    <col min="4619" max="4619" width="36" customWidth="1"/>
    <col min="4620" max="4620" width="5.6640625" customWidth="1"/>
    <col min="4621" max="4621" width="9.109375" customWidth="1"/>
    <col min="4622" max="4622" width="12.6640625" customWidth="1"/>
    <col min="4623" max="4623" width="9.109375" customWidth="1"/>
    <col min="4854" max="4854" width="16.5546875" customWidth="1"/>
    <col min="4856" max="4856" width="5.5546875" customWidth="1"/>
    <col min="4858" max="4858" width="10.33203125" customWidth="1"/>
    <col min="4860" max="4860" width="7.44140625" customWidth="1"/>
    <col min="4861" max="4861" width="9.44140625" customWidth="1"/>
    <col min="4862" max="4862" width="6.5546875" customWidth="1"/>
    <col min="4863" max="4863" width="6.33203125" customWidth="1"/>
    <col min="4864" max="4864" width="5.88671875" customWidth="1"/>
    <col min="4865" max="4865" width="6.44140625" customWidth="1"/>
    <col min="4866" max="4866" width="6.5546875" customWidth="1"/>
    <col min="4867" max="4867" width="5.6640625" customWidth="1"/>
    <col min="4868" max="4868" width="6" customWidth="1"/>
    <col min="4869" max="4869" width="6.88671875" customWidth="1"/>
    <col min="4872" max="4872" width="9.109375" customWidth="1"/>
    <col min="4873" max="4873" width="12" customWidth="1"/>
    <col min="4874" max="4874" width="5.6640625" customWidth="1"/>
    <col min="4875" max="4875" width="36" customWidth="1"/>
    <col min="4876" max="4876" width="5.6640625" customWidth="1"/>
    <col min="4877" max="4877" width="9.109375" customWidth="1"/>
    <col min="4878" max="4878" width="12.6640625" customWidth="1"/>
    <col min="4879" max="4879" width="9.109375" customWidth="1"/>
    <col min="5110" max="5110" width="16.5546875" customWidth="1"/>
    <col min="5112" max="5112" width="5.5546875" customWidth="1"/>
    <col min="5114" max="5114" width="10.33203125" customWidth="1"/>
    <col min="5116" max="5116" width="7.44140625" customWidth="1"/>
    <col min="5117" max="5117" width="9.44140625" customWidth="1"/>
    <col min="5118" max="5118" width="6.5546875" customWidth="1"/>
    <col min="5119" max="5119" width="6.33203125" customWidth="1"/>
    <col min="5120" max="5120" width="5.88671875" customWidth="1"/>
    <col min="5121" max="5121" width="6.44140625" customWidth="1"/>
    <col min="5122" max="5122" width="6.5546875" customWidth="1"/>
    <col min="5123" max="5123" width="5.6640625" customWidth="1"/>
    <col min="5124" max="5124" width="6" customWidth="1"/>
    <col min="5125" max="5125" width="6.88671875" customWidth="1"/>
    <col min="5128" max="5128" width="9.109375" customWidth="1"/>
    <col min="5129" max="5129" width="12" customWidth="1"/>
    <col min="5130" max="5130" width="5.6640625" customWidth="1"/>
    <col min="5131" max="5131" width="36" customWidth="1"/>
    <col min="5132" max="5132" width="5.6640625" customWidth="1"/>
    <col min="5133" max="5133" width="9.109375" customWidth="1"/>
    <col min="5134" max="5134" width="12.6640625" customWidth="1"/>
    <col min="5135" max="5135" width="9.109375" customWidth="1"/>
    <col min="5366" max="5366" width="16.5546875" customWidth="1"/>
    <col min="5368" max="5368" width="5.5546875" customWidth="1"/>
    <col min="5370" max="5370" width="10.33203125" customWidth="1"/>
    <col min="5372" max="5372" width="7.44140625" customWidth="1"/>
    <col min="5373" max="5373" width="9.44140625" customWidth="1"/>
    <col min="5374" max="5374" width="6.5546875" customWidth="1"/>
    <col min="5375" max="5375" width="6.33203125" customWidth="1"/>
    <col min="5376" max="5376" width="5.88671875" customWidth="1"/>
    <col min="5377" max="5377" width="6.44140625" customWidth="1"/>
    <col min="5378" max="5378" width="6.5546875" customWidth="1"/>
    <col min="5379" max="5379" width="5.6640625" customWidth="1"/>
    <col min="5380" max="5380" width="6" customWidth="1"/>
    <col min="5381" max="5381" width="6.88671875" customWidth="1"/>
    <col min="5384" max="5384" width="9.109375" customWidth="1"/>
    <col min="5385" max="5385" width="12" customWidth="1"/>
    <col min="5386" max="5386" width="5.6640625" customWidth="1"/>
    <col min="5387" max="5387" width="36" customWidth="1"/>
    <col min="5388" max="5388" width="5.6640625" customWidth="1"/>
    <col min="5389" max="5389" width="9.109375" customWidth="1"/>
    <col min="5390" max="5390" width="12.6640625" customWidth="1"/>
    <col min="5391" max="5391" width="9.109375" customWidth="1"/>
    <col min="5622" max="5622" width="16.5546875" customWidth="1"/>
    <col min="5624" max="5624" width="5.5546875" customWidth="1"/>
    <col min="5626" max="5626" width="10.33203125" customWidth="1"/>
    <col min="5628" max="5628" width="7.44140625" customWidth="1"/>
    <col min="5629" max="5629" width="9.44140625" customWidth="1"/>
    <col min="5630" max="5630" width="6.5546875" customWidth="1"/>
    <col min="5631" max="5631" width="6.33203125" customWidth="1"/>
    <col min="5632" max="5632" width="5.88671875" customWidth="1"/>
    <col min="5633" max="5633" width="6.44140625" customWidth="1"/>
    <col min="5634" max="5634" width="6.5546875" customWidth="1"/>
    <col min="5635" max="5635" width="5.6640625" customWidth="1"/>
    <col min="5636" max="5636" width="6" customWidth="1"/>
    <col min="5637" max="5637" width="6.88671875" customWidth="1"/>
    <col min="5640" max="5640" width="9.109375" customWidth="1"/>
    <col min="5641" max="5641" width="12" customWidth="1"/>
    <col min="5642" max="5642" width="5.6640625" customWidth="1"/>
    <col min="5643" max="5643" width="36" customWidth="1"/>
    <col min="5644" max="5644" width="5.6640625" customWidth="1"/>
    <col min="5645" max="5645" width="9.109375" customWidth="1"/>
    <col min="5646" max="5646" width="12.6640625" customWidth="1"/>
    <col min="5647" max="5647" width="9.109375" customWidth="1"/>
    <col min="5878" max="5878" width="16.5546875" customWidth="1"/>
    <col min="5880" max="5880" width="5.5546875" customWidth="1"/>
    <col min="5882" max="5882" width="10.33203125" customWidth="1"/>
    <col min="5884" max="5884" width="7.44140625" customWidth="1"/>
    <col min="5885" max="5885" width="9.44140625" customWidth="1"/>
    <col min="5886" max="5886" width="6.5546875" customWidth="1"/>
    <col min="5887" max="5887" width="6.33203125" customWidth="1"/>
    <col min="5888" max="5888" width="5.88671875" customWidth="1"/>
    <col min="5889" max="5889" width="6.44140625" customWidth="1"/>
    <col min="5890" max="5890" width="6.5546875" customWidth="1"/>
    <col min="5891" max="5891" width="5.6640625" customWidth="1"/>
    <col min="5892" max="5892" width="6" customWidth="1"/>
    <col min="5893" max="5893" width="6.88671875" customWidth="1"/>
    <col min="5896" max="5896" width="9.109375" customWidth="1"/>
    <col min="5897" max="5897" width="12" customWidth="1"/>
    <col min="5898" max="5898" width="5.6640625" customWidth="1"/>
    <col min="5899" max="5899" width="36" customWidth="1"/>
    <col min="5900" max="5900" width="5.6640625" customWidth="1"/>
    <col min="5901" max="5901" width="9.109375" customWidth="1"/>
    <col min="5902" max="5902" width="12.6640625" customWidth="1"/>
    <col min="5903" max="5903" width="9.109375" customWidth="1"/>
    <col min="6134" max="6134" width="16.5546875" customWidth="1"/>
    <col min="6136" max="6136" width="5.5546875" customWidth="1"/>
    <col min="6138" max="6138" width="10.33203125" customWidth="1"/>
    <col min="6140" max="6140" width="7.44140625" customWidth="1"/>
    <col min="6141" max="6141" width="9.44140625" customWidth="1"/>
    <col min="6142" max="6142" width="6.5546875" customWidth="1"/>
    <col min="6143" max="6143" width="6.33203125" customWidth="1"/>
    <col min="6144" max="6144" width="5.88671875" customWidth="1"/>
    <col min="6145" max="6145" width="6.44140625" customWidth="1"/>
    <col min="6146" max="6146" width="6.5546875" customWidth="1"/>
    <col min="6147" max="6147" width="5.6640625" customWidth="1"/>
    <col min="6148" max="6148" width="6" customWidth="1"/>
    <col min="6149" max="6149" width="6.88671875" customWidth="1"/>
    <col min="6152" max="6152" width="9.109375" customWidth="1"/>
    <col min="6153" max="6153" width="12" customWidth="1"/>
    <col min="6154" max="6154" width="5.6640625" customWidth="1"/>
    <col min="6155" max="6155" width="36" customWidth="1"/>
    <col min="6156" max="6156" width="5.6640625" customWidth="1"/>
    <col min="6157" max="6157" width="9.109375" customWidth="1"/>
    <col min="6158" max="6158" width="12.6640625" customWidth="1"/>
    <col min="6159" max="6159" width="9.109375" customWidth="1"/>
    <col min="6390" max="6390" width="16.5546875" customWidth="1"/>
    <col min="6392" max="6392" width="5.5546875" customWidth="1"/>
    <col min="6394" max="6394" width="10.33203125" customWidth="1"/>
    <col min="6396" max="6396" width="7.44140625" customWidth="1"/>
    <col min="6397" max="6397" width="9.44140625" customWidth="1"/>
    <col min="6398" max="6398" width="6.5546875" customWidth="1"/>
    <col min="6399" max="6399" width="6.33203125" customWidth="1"/>
    <col min="6400" max="6400" width="5.88671875" customWidth="1"/>
    <col min="6401" max="6401" width="6.44140625" customWidth="1"/>
    <col min="6402" max="6402" width="6.5546875" customWidth="1"/>
    <col min="6403" max="6403" width="5.6640625" customWidth="1"/>
    <col min="6404" max="6404" width="6" customWidth="1"/>
    <col min="6405" max="6405" width="6.88671875" customWidth="1"/>
    <col min="6408" max="6408" width="9.109375" customWidth="1"/>
    <col min="6409" max="6409" width="12" customWidth="1"/>
    <col min="6410" max="6410" width="5.6640625" customWidth="1"/>
    <col min="6411" max="6411" width="36" customWidth="1"/>
    <col min="6412" max="6412" width="5.6640625" customWidth="1"/>
    <col min="6413" max="6413" width="9.109375" customWidth="1"/>
    <col min="6414" max="6414" width="12.6640625" customWidth="1"/>
    <col min="6415" max="6415" width="9.109375" customWidth="1"/>
    <col min="6646" max="6646" width="16.5546875" customWidth="1"/>
    <col min="6648" max="6648" width="5.5546875" customWidth="1"/>
    <col min="6650" max="6650" width="10.33203125" customWidth="1"/>
    <col min="6652" max="6652" width="7.44140625" customWidth="1"/>
    <col min="6653" max="6653" width="9.44140625" customWidth="1"/>
    <col min="6654" max="6654" width="6.5546875" customWidth="1"/>
    <col min="6655" max="6655" width="6.33203125" customWidth="1"/>
    <col min="6656" max="6656" width="5.88671875" customWidth="1"/>
    <col min="6657" max="6657" width="6.44140625" customWidth="1"/>
    <col min="6658" max="6658" width="6.5546875" customWidth="1"/>
    <col min="6659" max="6659" width="5.6640625" customWidth="1"/>
    <col min="6660" max="6660" width="6" customWidth="1"/>
    <col min="6661" max="6661" width="6.88671875" customWidth="1"/>
    <col min="6664" max="6664" width="9.109375" customWidth="1"/>
    <col min="6665" max="6665" width="12" customWidth="1"/>
    <col min="6666" max="6666" width="5.6640625" customWidth="1"/>
    <col min="6667" max="6667" width="36" customWidth="1"/>
    <col min="6668" max="6668" width="5.6640625" customWidth="1"/>
    <col min="6669" max="6669" width="9.109375" customWidth="1"/>
    <col min="6670" max="6670" width="12.6640625" customWidth="1"/>
    <col min="6671" max="6671" width="9.109375" customWidth="1"/>
    <col min="6902" max="6902" width="16.5546875" customWidth="1"/>
    <col min="6904" max="6904" width="5.5546875" customWidth="1"/>
    <col min="6906" max="6906" width="10.33203125" customWidth="1"/>
    <col min="6908" max="6908" width="7.44140625" customWidth="1"/>
    <col min="6909" max="6909" width="9.44140625" customWidth="1"/>
    <col min="6910" max="6910" width="6.5546875" customWidth="1"/>
    <col min="6911" max="6911" width="6.33203125" customWidth="1"/>
    <col min="6912" max="6912" width="5.88671875" customWidth="1"/>
    <col min="6913" max="6913" width="6.44140625" customWidth="1"/>
    <col min="6914" max="6914" width="6.5546875" customWidth="1"/>
    <col min="6915" max="6915" width="5.6640625" customWidth="1"/>
    <col min="6916" max="6916" width="6" customWidth="1"/>
    <col min="6917" max="6917" width="6.88671875" customWidth="1"/>
    <col min="6920" max="6920" width="9.109375" customWidth="1"/>
    <col min="6921" max="6921" width="12" customWidth="1"/>
    <col min="6922" max="6922" width="5.6640625" customWidth="1"/>
    <col min="6923" max="6923" width="36" customWidth="1"/>
    <col min="6924" max="6924" width="5.6640625" customWidth="1"/>
    <col min="6925" max="6925" width="9.109375" customWidth="1"/>
    <col min="6926" max="6926" width="12.6640625" customWidth="1"/>
    <col min="6927" max="6927" width="9.109375" customWidth="1"/>
    <col min="7158" max="7158" width="16.5546875" customWidth="1"/>
    <col min="7160" max="7160" width="5.5546875" customWidth="1"/>
    <col min="7162" max="7162" width="10.33203125" customWidth="1"/>
    <col min="7164" max="7164" width="7.44140625" customWidth="1"/>
    <col min="7165" max="7165" width="9.44140625" customWidth="1"/>
    <col min="7166" max="7166" width="6.5546875" customWidth="1"/>
    <col min="7167" max="7167" width="6.33203125" customWidth="1"/>
    <col min="7168" max="7168" width="5.88671875" customWidth="1"/>
    <col min="7169" max="7169" width="6.44140625" customWidth="1"/>
    <col min="7170" max="7170" width="6.5546875" customWidth="1"/>
    <col min="7171" max="7171" width="5.6640625" customWidth="1"/>
    <col min="7172" max="7172" width="6" customWidth="1"/>
    <col min="7173" max="7173" width="6.88671875" customWidth="1"/>
    <col min="7176" max="7176" width="9.109375" customWidth="1"/>
    <col min="7177" max="7177" width="12" customWidth="1"/>
    <col min="7178" max="7178" width="5.6640625" customWidth="1"/>
    <col min="7179" max="7179" width="36" customWidth="1"/>
    <col min="7180" max="7180" width="5.6640625" customWidth="1"/>
    <col min="7181" max="7181" width="9.109375" customWidth="1"/>
    <col min="7182" max="7182" width="12.6640625" customWidth="1"/>
    <col min="7183" max="7183" width="9.109375" customWidth="1"/>
    <col min="7414" max="7414" width="16.5546875" customWidth="1"/>
    <col min="7416" max="7416" width="5.5546875" customWidth="1"/>
    <col min="7418" max="7418" width="10.33203125" customWidth="1"/>
    <col min="7420" max="7420" width="7.44140625" customWidth="1"/>
    <col min="7421" max="7421" width="9.44140625" customWidth="1"/>
    <col min="7422" max="7422" width="6.5546875" customWidth="1"/>
    <col min="7423" max="7423" width="6.33203125" customWidth="1"/>
    <col min="7424" max="7424" width="5.88671875" customWidth="1"/>
    <col min="7425" max="7425" width="6.44140625" customWidth="1"/>
    <col min="7426" max="7426" width="6.5546875" customWidth="1"/>
    <col min="7427" max="7427" width="5.6640625" customWidth="1"/>
    <col min="7428" max="7428" width="6" customWidth="1"/>
    <col min="7429" max="7429" width="6.88671875" customWidth="1"/>
    <col min="7432" max="7432" width="9.109375" customWidth="1"/>
    <col min="7433" max="7433" width="12" customWidth="1"/>
    <col min="7434" max="7434" width="5.6640625" customWidth="1"/>
    <col min="7435" max="7435" width="36" customWidth="1"/>
    <col min="7436" max="7436" width="5.6640625" customWidth="1"/>
    <col min="7437" max="7437" width="9.109375" customWidth="1"/>
    <col min="7438" max="7438" width="12.6640625" customWidth="1"/>
    <col min="7439" max="7439" width="9.109375" customWidth="1"/>
    <col min="7670" max="7670" width="16.5546875" customWidth="1"/>
    <col min="7672" max="7672" width="5.5546875" customWidth="1"/>
    <col min="7674" max="7674" width="10.33203125" customWidth="1"/>
    <col min="7676" max="7676" width="7.44140625" customWidth="1"/>
    <col min="7677" max="7677" width="9.44140625" customWidth="1"/>
    <col min="7678" max="7678" width="6.5546875" customWidth="1"/>
    <col min="7679" max="7679" width="6.33203125" customWidth="1"/>
    <col min="7680" max="7680" width="5.88671875" customWidth="1"/>
    <col min="7681" max="7681" width="6.44140625" customWidth="1"/>
    <col min="7682" max="7682" width="6.5546875" customWidth="1"/>
    <col min="7683" max="7683" width="5.6640625" customWidth="1"/>
    <col min="7684" max="7684" width="6" customWidth="1"/>
    <col min="7685" max="7685" width="6.88671875" customWidth="1"/>
    <col min="7688" max="7688" width="9.109375" customWidth="1"/>
    <col min="7689" max="7689" width="12" customWidth="1"/>
    <col min="7690" max="7690" width="5.6640625" customWidth="1"/>
    <col min="7691" max="7691" width="36" customWidth="1"/>
    <col min="7692" max="7692" width="5.6640625" customWidth="1"/>
    <col min="7693" max="7693" width="9.109375" customWidth="1"/>
    <col min="7694" max="7694" width="12.6640625" customWidth="1"/>
    <col min="7695" max="7695" width="9.109375" customWidth="1"/>
    <col min="7926" max="7926" width="16.5546875" customWidth="1"/>
    <col min="7928" max="7928" width="5.5546875" customWidth="1"/>
    <col min="7930" max="7930" width="10.33203125" customWidth="1"/>
    <col min="7932" max="7932" width="7.44140625" customWidth="1"/>
    <col min="7933" max="7933" width="9.44140625" customWidth="1"/>
    <col min="7934" max="7934" width="6.5546875" customWidth="1"/>
    <col min="7935" max="7935" width="6.33203125" customWidth="1"/>
    <col min="7936" max="7936" width="5.88671875" customWidth="1"/>
    <col min="7937" max="7937" width="6.44140625" customWidth="1"/>
    <col min="7938" max="7938" width="6.5546875" customWidth="1"/>
    <col min="7939" max="7939" width="5.6640625" customWidth="1"/>
    <col min="7940" max="7940" width="6" customWidth="1"/>
    <col min="7941" max="7941" width="6.88671875" customWidth="1"/>
    <col min="7944" max="7944" width="9.109375" customWidth="1"/>
    <col min="7945" max="7945" width="12" customWidth="1"/>
    <col min="7946" max="7946" width="5.6640625" customWidth="1"/>
    <col min="7947" max="7947" width="36" customWidth="1"/>
    <col min="7948" max="7948" width="5.6640625" customWidth="1"/>
    <col min="7949" max="7949" width="9.109375" customWidth="1"/>
    <col min="7950" max="7950" width="12.6640625" customWidth="1"/>
    <col min="7951" max="7951" width="9.109375" customWidth="1"/>
    <col min="8182" max="8182" width="16.5546875" customWidth="1"/>
    <col min="8184" max="8184" width="5.5546875" customWidth="1"/>
    <col min="8186" max="8186" width="10.33203125" customWidth="1"/>
    <col min="8188" max="8188" width="7.44140625" customWidth="1"/>
    <col min="8189" max="8189" width="9.44140625" customWidth="1"/>
    <col min="8190" max="8190" width="6.5546875" customWidth="1"/>
    <col min="8191" max="8191" width="6.33203125" customWidth="1"/>
    <col min="8192" max="8192" width="5.88671875" customWidth="1"/>
    <col min="8193" max="8193" width="6.44140625" customWidth="1"/>
    <col min="8194" max="8194" width="6.5546875" customWidth="1"/>
    <col min="8195" max="8195" width="5.6640625" customWidth="1"/>
    <col min="8196" max="8196" width="6" customWidth="1"/>
    <col min="8197" max="8197" width="6.88671875" customWidth="1"/>
    <col min="8200" max="8200" width="9.109375" customWidth="1"/>
    <col min="8201" max="8201" width="12" customWidth="1"/>
    <col min="8202" max="8202" width="5.6640625" customWidth="1"/>
    <col min="8203" max="8203" width="36" customWidth="1"/>
    <col min="8204" max="8204" width="5.6640625" customWidth="1"/>
    <col min="8205" max="8205" width="9.109375" customWidth="1"/>
    <col min="8206" max="8206" width="12.6640625" customWidth="1"/>
    <col min="8207" max="8207" width="9.109375" customWidth="1"/>
    <col min="8438" max="8438" width="16.5546875" customWidth="1"/>
    <col min="8440" max="8440" width="5.5546875" customWidth="1"/>
    <col min="8442" max="8442" width="10.33203125" customWidth="1"/>
    <col min="8444" max="8444" width="7.44140625" customWidth="1"/>
    <col min="8445" max="8445" width="9.44140625" customWidth="1"/>
    <col min="8446" max="8446" width="6.5546875" customWidth="1"/>
    <col min="8447" max="8447" width="6.33203125" customWidth="1"/>
    <col min="8448" max="8448" width="5.88671875" customWidth="1"/>
    <col min="8449" max="8449" width="6.44140625" customWidth="1"/>
    <col min="8450" max="8450" width="6.5546875" customWidth="1"/>
    <col min="8451" max="8451" width="5.6640625" customWidth="1"/>
    <col min="8452" max="8452" width="6" customWidth="1"/>
    <col min="8453" max="8453" width="6.88671875" customWidth="1"/>
    <col min="8456" max="8456" width="9.109375" customWidth="1"/>
    <col min="8457" max="8457" width="12" customWidth="1"/>
    <col min="8458" max="8458" width="5.6640625" customWidth="1"/>
    <col min="8459" max="8459" width="36" customWidth="1"/>
    <col min="8460" max="8460" width="5.6640625" customWidth="1"/>
    <col min="8461" max="8461" width="9.109375" customWidth="1"/>
    <col min="8462" max="8462" width="12.6640625" customWidth="1"/>
    <col min="8463" max="8463" width="9.109375" customWidth="1"/>
    <col min="8694" max="8694" width="16.5546875" customWidth="1"/>
    <col min="8696" max="8696" width="5.5546875" customWidth="1"/>
    <col min="8698" max="8698" width="10.33203125" customWidth="1"/>
    <col min="8700" max="8700" width="7.44140625" customWidth="1"/>
    <col min="8701" max="8701" width="9.44140625" customWidth="1"/>
    <col min="8702" max="8702" width="6.5546875" customWidth="1"/>
    <col min="8703" max="8703" width="6.33203125" customWidth="1"/>
    <col min="8704" max="8704" width="5.88671875" customWidth="1"/>
    <col min="8705" max="8705" width="6.44140625" customWidth="1"/>
    <col min="8706" max="8706" width="6.5546875" customWidth="1"/>
    <col min="8707" max="8707" width="5.6640625" customWidth="1"/>
    <col min="8708" max="8708" width="6" customWidth="1"/>
    <col min="8709" max="8709" width="6.88671875" customWidth="1"/>
    <col min="8712" max="8712" width="9.109375" customWidth="1"/>
    <col min="8713" max="8713" width="12" customWidth="1"/>
    <col min="8714" max="8714" width="5.6640625" customWidth="1"/>
    <col min="8715" max="8715" width="36" customWidth="1"/>
    <col min="8716" max="8716" width="5.6640625" customWidth="1"/>
    <col min="8717" max="8717" width="9.109375" customWidth="1"/>
    <col min="8718" max="8718" width="12.6640625" customWidth="1"/>
    <col min="8719" max="8719" width="9.109375" customWidth="1"/>
    <col min="8950" max="8950" width="16.5546875" customWidth="1"/>
    <col min="8952" max="8952" width="5.5546875" customWidth="1"/>
    <col min="8954" max="8954" width="10.33203125" customWidth="1"/>
    <col min="8956" max="8956" width="7.44140625" customWidth="1"/>
    <col min="8957" max="8957" width="9.44140625" customWidth="1"/>
    <col min="8958" max="8958" width="6.5546875" customWidth="1"/>
    <col min="8959" max="8959" width="6.33203125" customWidth="1"/>
    <col min="8960" max="8960" width="5.88671875" customWidth="1"/>
    <col min="8961" max="8961" width="6.44140625" customWidth="1"/>
    <col min="8962" max="8962" width="6.5546875" customWidth="1"/>
    <col min="8963" max="8963" width="5.6640625" customWidth="1"/>
    <col min="8964" max="8964" width="6" customWidth="1"/>
    <col min="8965" max="8965" width="6.88671875" customWidth="1"/>
    <col min="8968" max="8968" width="9.109375" customWidth="1"/>
    <col min="8969" max="8969" width="12" customWidth="1"/>
    <col min="8970" max="8970" width="5.6640625" customWidth="1"/>
    <col min="8971" max="8971" width="36" customWidth="1"/>
    <col min="8972" max="8972" width="5.6640625" customWidth="1"/>
    <col min="8973" max="8973" width="9.109375" customWidth="1"/>
    <col min="8974" max="8974" width="12.6640625" customWidth="1"/>
    <col min="8975" max="8975" width="9.109375" customWidth="1"/>
    <col min="9206" max="9206" width="16.5546875" customWidth="1"/>
    <col min="9208" max="9208" width="5.5546875" customWidth="1"/>
    <col min="9210" max="9210" width="10.33203125" customWidth="1"/>
    <col min="9212" max="9212" width="7.44140625" customWidth="1"/>
    <col min="9213" max="9213" width="9.44140625" customWidth="1"/>
    <col min="9214" max="9214" width="6.5546875" customWidth="1"/>
    <col min="9215" max="9215" width="6.33203125" customWidth="1"/>
    <col min="9216" max="9216" width="5.88671875" customWidth="1"/>
    <col min="9217" max="9217" width="6.44140625" customWidth="1"/>
    <col min="9218" max="9218" width="6.5546875" customWidth="1"/>
    <col min="9219" max="9219" width="5.6640625" customWidth="1"/>
    <col min="9220" max="9220" width="6" customWidth="1"/>
    <col min="9221" max="9221" width="6.88671875" customWidth="1"/>
    <col min="9224" max="9224" width="9.109375" customWidth="1"/>
    <col min="9225" max="9225" width="12" customWidth="1"/>
    <col min="9226" max="9226" width="5.6640625" customWidth="1"/>
    <col min="9227" max="9227" width="36" customWidth="1"/>
    <col min="9228" max="9228" width="5.6640625" customWidth="1"/>
    <col min="9229" max="9229" width="9.109375" customWidth="1"/>
    <col min="9230" max="9230" width="12.6640625" customWidth="1"/>
    <col min="9231" max="9231" width="9.109375" customWidth="1"/>
    <col min="9462" max="9462" width="16.5546875" customWidth="1"/>
    <col min="9464" max="9464" width="5.5546875" customWidth="1"/>
    <col min="9466" max="9466" width="10.33203125" customWidth="1"/>
    <col min="9468" max="9468" width="7.44140625" customWidth="1"/>
    <col min="9469" max="9469" width="9.44140625" customWidth="1"/>
    <col min="9470" max="9470" width="6.5546875" customWidth="1"/>
    <col min="9471" max="9471" width="6.33203125" customWidth="1"/>
    <col min="9472" max="9472" width="5.88671875" customWidth="1"/>
    <col min="9473" max="9473" width="6.44140625" customWidth="1"/>
    <col min="9474" max="9474" width="6.5546875" customWidth="1"/>
    <col min="9475" max="9475" width="5.6640625" customWidth="1"/>
    <col min="9476" max="9476" width="6" customWidth="1"/>
    <col min="9477" max="9477" width="6.88671875" customWidth="1"/>
    <col min="9480" max="9480" width="9.109375" customWidth="1"/>
    <col min="9481" max="9481" width="12" customWidth="1"/>
    <col min="9482" max="9482" width="5.6640625" customWidth="1"/>
    <col min="9483" max="9483" width="36" customWidth="1"/>
    <col min="9484" max="9484" width="5.6640625" customWidth="1"/>
    <col min="9485" max="9485" width="9.109375" customWidth="1"/>
    <col min="9486" max="9486" width="12.6640625" customWidth="1"/>
    <col min="9487" max="9487" width="9.109375" customWidth="1"/>
    <col min="9718" max="9718" width="16.5546875" customWidth="1"/>
    <col min="9720" max="9720" width="5.5546875" customWidth="1"/>
    <col min="9722" max="9722" width="10.33203125" customWidth="1"/>
    <col min="9724" max="9724" width="7.44140625" customWidth="1"/>
    <col min="9725" max="9725" width="9.44140625" customWidth="1"/>
    <col min="9726" max="9726" width="6.5546875" customWidth="1"/>
    <col min="9727" max="9727" width="6.33203125" customWidth="1"/>
    <col min="9728" max="9728" width="5.88671875" customWidth="1"/>
    <col min="9729" max="9729" width="6.44140625" customWidth="1"/>
    <col min="9730" max="9730" width="6.5546875" customWidth="1"/>
    <col min="9731" max="9731" width="5.6640625" customWidth="1"/>
    <col min="9732" max="9732" width="6" customWidth="1"/>
    <col min="9733" max="9733" width="6.88671875" customWidth="1"/>
    <col min="9736" max="9736" width="9.109375" customWidth="1"/>
    <col min="9737" max="9737" width="12" customWidth="1"/>
    <col min="9738" max="9738" width="5.6640625" customWidth="1"/>
    <col min="9739" max="9739" width="36" customWidth="1"/>
    <col min="9740" max="9740" width="5.6640625" customWidth="1"/>
    <col min="9741" max="9741" width="9.109375" customWidth="1"/>
    <col min="9742" max="9742" width="12.6640625" customWidth="1"/>
    <col min="9743" max="9743" width="9.109375" customWidth="1"/>
    <col min="9974" max="9974" width="16.5546875" customWidth="1"/>
    <col min="9976" max="9976" width="5.5546875" customWidth="1"/>
    <col min="9978" max="9978" width="10.33203125" customWidth="1"/>
    <col min="9980" max="9980" width="7.44140625" customWidth="1"/>
    <col min="9981" max="9981" width="9.44140625" customWidth="1"/>
    <col min="9982" max="9982" width="6.5546875" customWidth="1"/>
    <col min="9983" max="9983" width="6.33203125" customWidth="1"/>
    <col min="9984" max="9984" width="5.88671875" customWidth="1"/>
    <col min="9985" max="9985" width="6.44140625" customWidth="1"/>
    <col min="9986" max="9986" width="6.5546875" customWidth="1"/>
    <col min="9987" max="9987" width="5.6640625" customWidth="1"/>
    <col min="9988" max="9988" width="6" customWidth="1"/>
    <col min="9989" max="9989" width="6.88671875" customWidth="1"/>
    <col min="9992" max="9992" width="9.109375" customWidth="1"/>
    <col min="9993" max="9993" width="12" customWidth="1"/>
    <col min="9994" max="9994" width="5.6640625" customWidth="1"/>
    <col min="9995" max="9995" width="36" customWidth="1"/>
    <col min="9996" max="9996" width="5.6640625" customWidth="1"/>
    <col min="9997" max="9997" width="9.109375" customWidth="1"/>
    <col min="9998" max="9998" width="12.6640625" customWidth="1"/>
    <col min="9999" max="9999" width="9.109375" customWidth="1"/>
    <col min="10230" max="10230" width="16.5546875" customWidth="1"/>
    <col min="10232" max="10232" width="5.5546875" customWidth="1"/>
    <col min="10234" max="10234" width="10.33203125" customWidth="1"/>
    <col min="10236" max="10236" width="7.44140625" customWidth="1"/>
    <col min="10237" max="10237" width="9.44140625" customWidth="1"/>
    <col min="10238" max="10238" width="6.5546875" customWidth="1"/>
    <col min="10239" max="10239" width="6.33203125" customWidth="1"/>
    <col min="10240" max="10240" width="5.88671875" customWidth="1"/>
    <col min="10241" max="10241" width="6.44140625" customWidth="1"/>
    <col min="10242" max="10242" width="6.5546875" customWidth="1"/>
    <col min="10243" max="10243" width="5.6640625" customWidth="1"/>
    <col min="10244" max="10244" width="6" customWidth="1"/>
    <col min="10245" max="10245" width="6.88671875" customWidth="1"/>
    <col min="10248" max="10248" width="9.109375" customWidth="1"/>
    <col min="10249" max="10249" width="12" customWidth="1"/>
    <col min="10250" max="10250" width="5.6640625" customWidth="1"/>
    <col min="10251" max="10251" width="36" customWidth="1"/>
    <col min="10252" max="10252" width="5.6640625" customWidth="1"/>
    <col min="10253" max="10253" width="9.109375" customWidth="1"/>
    <col min="10254" max="10254" width="12.6640625" customWidth="1"/>
    <col min="10255" max="10255" width="9.109375" customWidth="1"/>
    <col min="10486" max="10486" width="16.5546875" customWidth="1"/>
    <col min="10488" max="10488" width="5.5546875" customWidth="1"/>
    <col min="10490" max="10490" width="10.33203125" customWidth="1"/>
    <col min="10492" max="10492" width="7.44140625" customWidth="1"/>
    <col min="10493" max="10493" width="9.44140625" customWidth="1"/>
    <col min="10494" max="10494" width="6.5546875" customWidth="1"/>
    <col min="10495" max="10495" width="6.33203125" customWidth="1"/>
    <col min="10496" max="10496" width="5.88671875" customWidth="1"/>
    <col min="10497" max="10497" width="6.44140625" customWidth="1"/>
    <col min="10498" max="10498" width="6.5546875" customWidth="1"/>
    <col min="10499" max="10499" width="5.6640625" customWidth="1"/>
    <col min="10500" max="10500" width="6" customWidth="1"/>
    <col min="10501" max="10501" width="6.88671875" customWidth="1"/>
    <col min="10504" max="10504" width="9.109375" customWidth="1"/>
    <col min="10505" max="10505" width="12" customWidth="1"/>
    <col min="10506" max="10506" width="5.6640625" customWidth="1"/>
    <col min="10507" max="10507" width="36" customWidth="1"/>
    <col min="10508" max="10508" width="5.6640625" customWidth="1"/>
    <col min="10509" max="10509" width="9.109375" customWidth="1"/>
    <col min="10510" max="10510" width="12.6640625" customWidth="1"/>
    <col min="10511" max="10511" width="9.109375" customWidth="1"/>
    <col min="10742" max="10742" width="16.5546875" customWidth="1"/>
    <col min="10744" max="10744" width="5.5546875" customWidth="1"/>
    <col min="10746" max="10746" width="10.33203125" customWidth="1"/>
    <col min="10748" max="10748" width="7.44140625" customWidth="1"/>
    <col min="10749" max="10749" width="9.44140625" customWidth="1"/>
    <col min="10750" max="10750" width="6.5546875" customWidth="1"/>
    <col min="10751" max="10751" width="6.33203125" customWidth="1"/>
    <col min="10752" max="10752" width="5.88671875" customWidth="1"/>
    <col min="10753" max="10753" width="6.44140625" customWidth="1"/>
    <col min="10754" max="10754" width="6.5546875" customWidth="1"/>
    <col min="10755" max="10755" width="5.6640625" customWidth="1"/>
    <col min="10756" max="10756" width="6" customWidth="1"/>
    <col min="10757" max="10757" width="6.88671875" customWidth="1"/>
    <col min="10760" max="10760" width="9.109375" customWidth="1"/>
    <col min="10761" max="10761" width="12" customWidth="1"/>
    <col min="10762" max="10762" width="5.6640625" customWidth="1"/>
    <col min="10763" max="10763" width="36" customWidth="1"/>
    <col min="10764" max="10764" width="5.6640625" customWidth="1"/>
    <col min="10765" max="10765" width="9.109375" customWidth="1"/>
    <col min="10766" max="10766" width="12.6640625" customWidth="1"/>
    <col min="10767" max="10767" width="9.109375" customWidth="1"/>
    <col min="10998" max="10998" width="16.5546875" customWidth="1"/>
    <col min="11000" max="11000" width="5.5546875" customWidth="1"/>
    <col min="11002" max="11002" width="10.33203125" customWidth="1"/>
    <col min="11004" max="11004" width="7.44140625" customWidth="1"/>
    <col min="11005" max="11005" width="9.44140625" customWidth="1"/>
    <col min="11006" max="11006" width="6.5546875" customWidth="1"/>
    <col min="11007" max="11007" width="6.33203125" customWidth="1"/>
    <col min="11008" max="11008" width="5.88671875" customWidth="1"/>
    <col min="11009" max="11009" width="6.44140625" customWidth="1"/>
    <col min="11010" max="11010" width="6.5546875" customWidth="1"/>
    <col min="11011" max="11011" width="5.6640625" customWidth="1"/>
    <col min="11012" max="11012" width="6" customWidth="1"/>
    <col min="11013" max="11013" width="6.88671875" customWidth="1"/>
    <col min="11016" max="11016" width="9.109375" customWidth="1"/>
    <col min="11017" max="11017" width="12" customWidth="1"/>
    <col min="11018" max="11018" width="5.6640625" customWidth="1"/>
    <col min="11019" max="11019" width="36" customWidth="1"/>
    <col min="11020" max="11020" width="5.6640625" customWidth="1"/>
    <col min="11021" max="11021" width="9.109375" customWidth="1"/>
    <col min="11022" max="11022" width="12.6640625" customWidth="1"/>
    <col min="11023" max="11023" width="9.109375" customWidth="1"/>
    <col min="11254" max="11254" width="16.5546875" customWidth="1"/>
    <col min="11256" max="11256" width="5.5546875" customWidth="1"/>
    <col min="11258" max="11258" width="10.33203125" customWidth="1"/>
    <col min="11260" max="11260" width="7.44140625" customWidth="1"/>
    <col min="11261" max="11261" width="9.44140625" customWidth="1"/>
    <col min="11262" max="11262" width="6.5546875" customWidth="1"/>
    <col min="11263" max="11263" width="6.33203125" customWidth="1"/>
    <col min="11264" max="11264" width="5.88671875" customWidth="1"/>
    <col min="11265" max="11265" width="6.44140625" customWidth="1"/>
    <col min="11266" max="11266" width="6.5546875" customWidth="1"/>
    <col min="11267" max="11267" width="5.6640625" customWidth="1"/>
    <col min="11268" max="11268" width="6" customWidth="1"/>
    <col min="11269" max="11269" width="6.88671875" customWidth="1"/>
    <col min="11272" max="11272" width="9.109375" customWidth="1"/>
    <col min="11273" max="11273" width="12" customWidth="1"/>
    <col min="11274" max="11274" width="5.6640625" customWidth="1"/>
    <col min="11275" max="11275" width="36" customWidth="1"/>
    <col min="11276" max="11276" width="5.6640625" customWidth="1"/>
    <col min="11277" max="11277" width="9.109375" customWidth="1"/>
    <col min="11278" max="11278" width="12.6640625" customWidth="1"/>
    <col min="11279" max="11279" width="9.109375" customWidth="1"/>
    <col min="11510" max="11510" width="16.5546875" customWidth="1"/>
    <col min="11512" max="11512" width="5.5546875" customWidth="1"/>
    <col min="11514" max="11514" width="10.33203125" customWidth="1"/>
    <col min="11516" max="11516" width="7.44140625" customWidth="1"/>
    <col min="11517" max="11517" width="9.44140625" customWidth="1"/>
    <col min="11518" max="11518" width="6.5546875" customWidth="1"/>
    <col min="11519" max="11519" width="6.33203125" customWidth="1"/>
    <col min="11520" max="11520" width="5.88671875" customWidth="1"/>
    <col min="11521" max="11521" width="6.44140625" customWidth="1"/>
    <col min="11522" max="11522" width="6.5546875" customWidth="1"/>
    <col min="11523" max="11523" width="5.6640625" customWidth="1"/>
    <col min="11524" max="11524" width="6" customWidth="1"/>
    <col min="11525" max="11525" width="6.88671875" customWidth="1"/>
    <col min="11528" max="11528" width="9.109375" customWidth="1"/>
    <col min="11529" max="11529" width="12" customWidth="1"/>
    <col min="11530" max="11530" width="5.6640625" customWidth="1"/>
    <col min="11531" max="11531" width="36" customWidth="1"/>
    <col min="11532" max="11532" width="5.6640625" customWidth="1"/>
    <col min="11533" max="11533" width="9.109375" customWidth="1"/>
    <col min="11534" max="11534" width="12.6640625" customWidth="1"/>
    <col min="11535" max="11535" width="9.109375" customWidth="1"/>
    <col min="11766" max="11766" width="16.5546875" customWidth="1"/>
    <col min="11768" max="11768" width="5.5546875" customWidth="1"/>
    <col min="11770" max="11770" width="10.33203125" customWidth="1"/>
    <col min="11772" max="11772" width="7.44140625" customWidth="1"/>
    <col min="11773" max="11773" width="9.44140625" customWidth="1"/>
    <col min="11774" max="11774" width="6.5546875" customWidth="1"/>
    <col min="11775" max="11775" width="6.33203125" customWidth="1"/>
    <col min="11776" max="11776" width="5.88671875" customWidth="1"/>
    <col min="11777" max="11777" width="6.44140625" customWidth="1"/>
    <col min="11778" max="11778" width="6.5546875" customWidth="1"/>
    <col min="11779" max="11779" width="5.6640625" customWidth="1"/>
    <col min="11780" max="11780" width="6" customWidth="1"/>
    <col min="11781" max="11781" width="6.88671875" customWidth="1"/>
    <col min="11784" max="11784" width="9.109375" customWidth="1"/>
    <col min="11785" max="11785" width="12" customWidth="1"/>
    <col min="11786" max="11786" width="5.6640625" customWidth="1"/>
    <col min="11787" max="11787" width="36" customWidth="1"/>
    <col min="11788" max="11788" width="5.6640625" customWidth="1"/>
    <col min="11789" max="11789" width="9.109375" customWidth="1"/>
    <col min="11790" max="11790" width="12.6640625" customWidth="1"/>
    <col min="11791" max="11791" width="9.109375" customWidth="1"/>
    <col min="12022" max="12022" width="16.5546875" customWidth="1"/>
    <col min="12024" max="12024" width="5.5546875" customWidth="1"/>
    <col min="12026" max="12026" width="10.33203125" customWidth="1"/>
    <col min="12028" max="12028" width="7.44140625" customWidth="1"/>
    <col min="12029" max="12029" width="9.44140625" customWidth="1"/>
    <col min="12030" max="12030" width="6.5546875" customWidth="1"/>
    <col min="12031" max="12031" width="6.33203125" customWidth="1"/>
    <col min="12032" max="12032" width="5.88671875" customWidth="1"/>
    <col min="12033" max="12033" width="6.44140625" customWidth="1"/>
    <col min="12034" max="12034" width="6.5546875" customWidth="1"/>
    <col min="12035" max="12035" width="5.6640625" customWidth="1"/>
    <col min="12036" max="12036" width="6" customWidth="1"/>
    <col min="12037" max="12037" width="6.88671875" customWidth="1"/>
    <col min="12040" max="12040" width="9.109375" customWidth="1"/>
    <col min="12041" max="12041" width="12" customWidth="1"/>
    <col min="12042" max="12042" width="5.6640625" customWidth="1"/>
    <col min="12043" max="12043" width="36" customWidth="1"/>
    <col min="12044" max="12044" width="5.6640625" customWidth="1"/>
    <col min="12045" max="12045" width="9.109375" customWidth="1"/>
    <col min="12046" max="12046" width="12.6640625" customWidth="1"/>
    <col min="12047" max="12047" width="9.109375" customWidth="1"/>
    <col min="12278" max="12278" width="16.5546875" customWidth="1"/>
    <col min="12280" max="12280" width="5.5546875" customWidth="1"/>
    <col min="12282" max="12282" width="10.33203125" customWidth="1"/>
    <col min="12284" max="12284" width="7.44140625" customWidth="1"/>
    <col min="12285" max="12285" width="9.44140625" customWidth="1"/>
    <col min="12286" max="12286" width="6.5546875" customWidth="1"/>
    <col min="12287" max="12287" width="6.33203125" customWidth="1"/>
    <col min="12288" max="12288" width="5.88671875" customWidth="1"/>
    <col min="12289" max="12289" width="6.44140625" customWidth="1"/>
    <col min="12290" max="12290" width="6.5546875" customWidth="1"/>
    <col min="12291" max="12291" width="5.6640625" customWidth="1"/>
    <col min="12292" max="12292" width="6" customWidth="1"/>
    <col min="12293" max="12293" width="6.88671875" customWidth="1"/>
    <col min="12296" max="12296" width="9.109375" customWidth="1"/>
    <col min="12297" max="12297" width="12" customWidth="1"/>
    <col min="12298" max="12298" width="5.6640625" customWidth="1"/>
    <col min="12299" max="12299" width="36" customWidth="1"/>
    <col min="12300" max="12300" width="5.6640625" customWidth="1"/>
    <col min="12301" max="12301" width="9.109375" customWidth="1"/>
    <col min="12302" max="12302" width="12.6640625" customWidth="1"/>
    <col min="12303" max="12303" width="9.109375" customWidth="1"/>
    <col min="12534" max="12534" width="16.5546875" customWidth="1"/>
    <col min="12536" max="12536" width="5.5546875" customWidth="1"/>
    <col min="12538" max="12538" width="10.33203125" customWidth="1"/>
    <col min="12540" max="12540" width="7.44140625" customWidth="1"/>
    <col min="12541" max="12541" width="9.44140625" customWidth="1"/>
    <col min="12542" max="12542" width="6.5546875" customWidth="1"/>
    <col min="12543" max="12543" width="6.33203125" customWidth="1"/>
    <col min="12544" max="12544" width="5.88671875" customWidth="1"/>
    <col min="12545" max="12545" width="6.44140625" customWidth="1"/>
    <col min="12546" max="12546" width="6.5546875" customWidth="1"/>
    <col min="12547" max="12547" width="5.6640625" customWidth="1"/>
    <col min="12548" max="12548" width="6" customWidth="1"/>
    <col min="12549" max="12549" width="6.88671875" customWidth="1"/>
    <col min="12552" max="12552" width="9.109375" customWidth="1"/>
    <col min="12553" max="12553" width="12" customWidth="1"/>
    <col min="12554" max="12554" width="5.6640625" customWidth="1"/>
    <col min="12555" max="12555" width="36" customWidth="1"/>
    <col min="12556" max="12556" width="5.6640625" customWidth="1"/>
    <col min="12557" max="12557" width="9.109375" customWidth="1"/>
    <col min="12558" max="12558" width="12.6640625" customWidth="1"/>
    <col min="12559" max="12559" width="9.109375" customWidth="1"/>
    <col min="12790" max="12790" width="16.5546875" customWidth="1"/>
    <col min="12792" max="12792" width="5.5546875" customWidth="1"/>
    <col min="12794" max="12794" width="10.33203125" customWidth="1"/>
    <col min="12796" max="12796" width="7.44140625" customWidth="1"/>
    <col min="12797" max="12797" width="9.44140625" customWidth="1"/>
    <col min="12798" max="12798" width="6.5546875" customWidth="1"/>
    <col min="12799" max="12799" width="6.33203125" customWidth="1"/>
    <col min="12800" max="12800" width="5.88671875" customWidth="1"/>
    <col min="12801" max="12801" width="6.44140625" customWidth="1"/>
    <col min="12802" max="12802" width="6.5546875" customWidth="1"/>
    <col min="12803" max="12803" width="5.6640625" customWidth="1"/>
    <col min="12804" max="12804" width="6" customWidth="1"/>
    <col min="12805" max="12805" width="6.88671875" customWidth="1"/>
    <col min="12808" max="12808" width="9.109375" customWidth="1"/>
    <col min="12809" max="12809" width="12" customWidth="1"/>
    <col min="12810" max="12810" width="5.6640625" customWidth="1"/>
    <col min="12811" max="12811" width="36" customWidth="1"/>
    <col min="12812" max="12812" width="5.6640625" customWidth="1"/>
    <col min="12813" max="12813" width="9.109375" customWidth="1"/>
    <col min="12814" max="12814" width="12.6640625" customWidth="1"/>
    <col min="12815" max="12815" width="9.109375" customWidth="1"/>
    <col min="13046" max="13046" width="16.5546875" customWidth="1"/>
    <col min="13048" max="13048" width="5.5546875" customWidth="1"/>
    <col min="13050" max="13050" width="10.33203125" customWidth="1"/>
    <col min="13052" max="13052" width="7.44140625" customWidth="1"/>
    <col min="13053" max="13053" width="9.44140625" customWidth="1"/>
    <col min="13054" max="13054" width="6.5546875" customWidth="1"/>
    <col min="13055" max="13055" width="6.33203125" customWidth="1"/>
    <col min="13056" max="13056" width="5.88671875" customWidth="1"/>
    <col min="13057" max="13057" width="6.44140625" customWidth="1"/>
    <col min="13058" max="13058" width="6.5546875" customWidth="1"/>
    <col min="13059" max="13059" width="5.6640625" customWidth="1"/>
    <col min="13060" max="13060" width="6" customWidth="1"/>
    <col min="13061" max="13061" width="6.88671875" customWidth="1"/>
    <col min="13064" max="13064" width="9.109375" customWidth="1"/>
    <col min="13065" max="13065" width="12" customWidth="1"/>
    <col min="13066" max="13066" width="5.6640625" customWidth="1"/>
    <col min="13067" max="13067" width="36" customWidth="1"/>
    <col min="13068" max="13068" width="5.6640625" customWidth="1"/>
    <col min="13069" max="13069" width="9.109375" customWidth="1"/>
    <col min="13070" max="13070" width="12.6640625" customWidth="1"/>
    <col min="13071" max="13071" width="9.109375" customWidth="1"/>
    <col min="13302" max="13302" width="16.5546875" customWidth="1"/>
    <col min="13304" max="13304" width="5.5546875" customWidth="1"/>
    <col min="13306" max="13306" width="10.33203125" customWidth="1"/>
    <col min="13308" max="13308" width="7.44140625" customWidth="1"/>
    <col min="13309" max="13309" width="9.44140625" customWidth="1"/>
    <col min="13310" max="13310" width="6.5546875" customWidth="1"/>
    <col min="13311" max="13311" width="6.33203125" customWidth="1"/>
    <col min="13312" max="13312" width="5.88671875" customWidth="1"/>
    <col min="13313" max="13313" width="6.44140625" customWidth="1"/>
    <col min="13314" max="13314" width="6.5546875" customWidth="1"/>
    <col min="13315" max="13315" width="5.6640625" customWidth="1"/>
    <col min="13316" max="13316" width="6" customWidth="1"/>
    <col min="13317" max="13317" width="6.88671875" customWidth="1"/>
    <col min="13320" max="13320" width="9.109375" customWidth="1"/>
    <col min="13321" max="13321" width="12" customWidth="1"/>
    <col min="13322" max="13322" width="5.6640625" customWidth="1"/>
    <col min="13323" max="13323" width="36" customWidth="1"/>
    <col min="13324" max="13324" width="5.6640625" customWidth="1"/>
    <col min="13325" max="13325" width="9.109375" customWidth="1"/>
    <col min="13326" max="13326" width="12.6640625" customWidth="1"/>
    <col min="13327" max="13327" width="9.109375" customWidth="1"/>
    <col min="13558" max="13558" width="16.5546875" customWidth="1"/>
    <col min="13560" max="13560" width="5.5546875" customWidth="1"/>
    <col min="13562" max="13562" width="10.33203125" customWidth="1"/>
    <col min="13564" max="13564" width="7.44140625" customWidth="1"/>
    <col min="13565" max="13565" width="9.44140625" customWidth="1"/>
    <col min="13566" max="13566" width="6.5546875" customWidth="1"/>
    <col min="13567" max="13567" width="6.33203125" customWidth="1"/>
    <col min="13568" max="13568" width="5.88671875" customWidth="1"/>
    <col min="13569" max="13569" width="6.44140625" customWidth="1"/>
    <col min="13570" max="13570" width="6.5546875" customWidth="1"/>
    <col min="13571" max="13571" width="5.6640625" customWidth="1"/>
    <col min="13572" max="13572" width="6" customWidth="1"/>
    <col min="13573" max="13573" width="6.88671875" customWidth="1"/>
    <col min="13576" max="13576" width="9.109375" customWidth="1"/>
    <col min="13577" max="13577" width="12" customWidth="1"/>
    <col min="13578" max="13578" width="5.6640625" customWidth="1"/>
    <col min="13579" max="13579" width="36" customWidth="1"/>
    <col min="13580" max="13580" width="5.6640625" customWidth="1"/>
    <col min="13581" max="13581" width="9.109375" customWidth="1"/>
    <col min="13582" max="13582" width="12.6640625" customWidth="1"/>
    <col min="13583" max="13583" width="9.109375" customWidth="1"/>
    <col min="13814" max="13814" width="16.5546875" customWidth="1"/>
    <col min="13816" max="13816" width="5.5546875" customWidth="1"/>
    <col min="13818" max="13818" width="10.33203125" customWidth="1"/>
    <col min="13820" max="13820" width="7.44140625" customWidth="1"/>
    <col min="13821" max="13821" width="9.44140625" customWidth="1"/>
    <col min="13822" max="13822" width="6.5546875" customWidth="1"/>
    <col min="13823" max="13823" width="6.33203125" customWidth="1"/>
    <col min="13824" max="13824" width="5.88671875" customWidth="1"/>
    <col min="13825" max="13825" width="6.44140625" customWidth="1"/>
    <col min="13826" max="13826" width="6.5546875" customWidth="1"/>
    <col min="13827" max="13827" width="5.6640625" customWidth="1"/>
    <col min="13828" max="13828" width="6" customWidth="1"/>
    <col min="13829" max="13829" width="6.88671875" customWidth="1"/>
    <col min="13832" max="13832" width="9.109375" customWidth="1"/>
    <col min="13833" max="13833" width="12" customWidth="1"/>
    <col min="13834" max="13834" width="5.6640625" customWidth="1"/>
    <col min="13835" max="13835" width="36" customWidth="1"/>
    <col min="13836" max="13836" width="5.6640625" customWidth="1"/>
    <col min="13837" max="13837" width="9.109375" customWidth="1"/>
    <col min="13838" max="13838" width="12.6640625" customWidth="1"/>
    <col min="13839" max="13839" width="9.109375" customWidth="1"/>
    <col min="14070" max="14070" width="16.5546875" customWidth="1"/>
    <col min="14072" max="14072" width="5.5546875" customWidth="1"/>
    <col min="14074" max="14074" width="10.33203125" customWidth="1"/>
    <col min="14076" max="14076" width="7.44140625" customWidth="1"/>
    <col min="14077" max="14077" width="9.44140625" customWidth="1"/>
    <col min="14078" max="14078" width="6.5546875" customWidth="1"/>
    <col min="14079" max="14079" width="6.33203125" customWidth="1"/>
    <col min="14080" max="14080" width="5.88671875" customWidth="1"/>
    <col min="14081" max="14081" width="6.44140625" customWidth="1"/>
    <col min="14082" max="14082" width="6.5546875" customWidth="1"/>
    <col min="14083" max="14083" width="5.6640625" customWidth="1"/>
    <col min="14084" max="14084" width="6" customWidth="1"/>
    <col min="14085" max="14085" width="6.88671875" customWidth="1"/>
    <col min="14088" max="14088" width="9.109375" customWidth="1"/>
    <col min="14089" max="14089" width="12" customWidth="1"/>
    <col min="14090" max="14090" width="5.6640625" customWidth="1"/>
    <col min="14091" max="14091" width="36" customWidth="1"/>
    <col min="14092" max="14092" width="5.6640625" customWidth="1"/>
    <col min="14093" max="14093" width="9.109375" customWidth="1"/>
    <col min="14094" max="14094" width="12.6640625" customWidth="1"/>
    <col min="14095" max="14095" width="9.109375" customWidth="1"/>
    <col min="14326" max="14326" width="16.5546875" customWidth="1"/>
    <col min="14328" max="14328" width="5.5546875" customWidth="1"/>
    <col min="14330" max="14330" width="10.33203125" customWidth="1"/>
    <col min="14332" max="14332" width="7.44140625" customWidth="1"/>
    <col min="14333" max="14333" width="9.44140625" customWidth="1"/>
    <col min="14334" max="14334" width="6.5546875" customWidth="1"/>
    <col min="14335" max="14335" width="6.33203125" customWidth="1"/>
    <col min="14336" max="14336" width="5.88671875" customWidth="1"/>
    <col min="14337" max="14337" width="6.44140625" customWidth="1"/>
    <col min="14338" max="14338" width="6.5546875" customWidth="1"/>
    <col min="14339" max="14339" width="5.6640625" customWidth="1"/>
    <col min="14340" max="14340" width="6" customWidth="1"/>
    <col min="14341" max="14341" width="6.88671875" customWidth="1"/>
    <col min="14344" max="14344" width="9.109375" customWidth="1"/>
    <col min="14345" max="14345" width="12" customWidth="1"/>
    <col min="14346" max="14346" width="5.6640625" customWidth="1"/>
    <col min="14347" max="14347" width="36" customWidth="1"/>
    <col min="14348" max="14348" width="5.6640625" customWidth="1"/>
    <col min="14349" max="14349" width="9.109375" customWidth="1"/>
    <col min="14350" max="14350" width="12.6640625" customWidth="1"/>
    <col min="14351" max="14351" width="9.109375" customWidth="1"/>
    <col min="14582" max="14582" width="16.5546875" customWidth="1"/>
    <col min="14584" max="14584" width="5.5546875" customWidth="1"/>
    <col min="14586" max="14586" width="10.33203125" customWidth="1"/>
    <col min="14588" max="14588" width="7.44140625" customWidth="1"/>
    <col min="14589" max="14589" width="9.44140625" customWidth="1"/>
    <col min="14590" max="14590" width="6.5546875" customWidth="1"/>
    <col min="14591" max="14591" width="6.33203125" customWidth="1"/>
    <col min="14592" max="14592" width="5.88671875" customWidth="1"/>
    <col min="14593" max="14593" width="6.44140625" customWidth="1"/>
    <col min="14594" max="14594" width="6.5546875" customWidth="1"/>
    <col min="14595" max="14595" width="5.6640625" customWidth="1"/>
    <col min="14596" max="14596" width="6" customWidth="1"/>
    <col min="14597" max="14597" width="6.88671875" customWidth="1"/>
    <col min="14600" max="14600" width="9.109375" customWidth="1"/>
    <col min="14601" max="14601" width="12" customWidth="1"/>
    <col min="14602" max="14602" width="5.6640625" customWidth="1"/>
    <col min="14603" max="14603" width="36" customWidth="1"/>
    <col min="14604" max="14604" width="5.6640625" customWidth="1"/>
    <col min="14605" max="14605" width="9.109375" customWidth="1"/>
    <col min="14606" max="14606" width="12.6640625" customWidth="1"/>
    <col min="14607" max="14607" width="9.109375" customWidth="1"/>
    <col min="14838" max="14838" width="16.5546875" customWidth="1"/>
    <col min="14840" max="14840" width="5.5546875" customWidth="1"/>
    <col min="14842" max="14842" width="10.33203125" customWidth="1"/>
    <col min="14844" max="14844" width="7.44140625" customWidth="1"/>
    <col min="14845" max="14845" width="9.44140625" customWidth="1"/>
    <col min="14846" max="14846" width="6.5546875" customWidth="1"/>
    <col min="14847" max="14847" width="6.33203125" customWidth="1"/>
    <col min="14848" max="14848" width="5.88671875" customWidth="1"/>
    <col min="14849" max="14849" width="6.44140625" customWidth="1"/>
    <col min="14850" max="14850" width="6.5546875" customWidth="1"/>
    <col min="14851" max="14851" width="5.6640625" customWidth="1"/>
    <col min="14852" max="14852" width="6" customWidth="1"/>
    <col min="14853" max="14853" width="6.88671875" customWidth="1"/>
    <col min="14856" max="14856" width="9.109375" customWidth="1"/>
    <col min="14857" max="14857" width="12" customWidth="1"/>
    <col min="14858" max="14858" width="5.6640625" customWidth="1"/>
    <col min="14859" max="14859" width="36" customWidth="1"/>
    <col min="14860" max="14860" width="5.6640625" customWidth="1"/>
    <col min="14861" max="14861" width="9.109375" customWidth="1"/>
    <col min="14862" max="14862" width="12.6640625" customWidth="1"/>
    <col min="14863" max="14863" width="9.109375" customWidth="1"/>
    <col min="15094" max="15094" width="16.5546875" customWidth="1"/>
    <col min="15096" max="15096" width="5.5546875" customWidth="1"/>
    <col min="15098" max="15098" width="10.33203125" customWidth="1"/>
    <col min="15100" max="15100" width="7.44140625" customWidth="1"/>
    <col min="15101" max="15101" width="9.44140625" customWidth="1"/>
    <col min="15102" max="15102" width="6.5546875" customWidth="1"/>
    <col min="15103" max="15103" width="6.33203125" customWidth="1"/>
    <col min="15104" max="15104" width="5.88671875" customWidth="1"/>
    <col min="15105" max="15105" width="6.44140625" customWidth="1"/>
    <col min="15106" max="15106" width="6.5546875" customWidth="1"/>
    <col min="15107" max="15107" width="5.6640625" customWidth="1"/>
    <col min="15108" max="15108" width="6" customWidth="1"/>
    <col min="15109" max="15109" width="6.88671875" customWidth="1"/>
    <col min="15112" max="15112" width="9.109375" customWidth="1"/>
    <col min="15113" max="15113" width="12" customWidth="1"/>
    <col min="15114" max="15114" width="5.6640625" customWidth="1"/>
    <col min="15115" max="15115" width="36" customWidth="1"/>
    <col min="15116" max="15116" width="5.6640625" customWidth="1"/>
    <col min="15117" max="15117" width="9.109375" customWidth="1"/>
    <col min="15118" max="15118" width="12.6640625" customWidth="1"/>
    <col min="15119" max="15119" width="9.109375" customWidth="1"/>
    <col min="15350" max="15350" width="16.5546875" customWidth="1"/>
    <col min="15352" max="15352" width="5.5546875" customWidth="1"/>
    <col min="15354" max="15354" width="10.33203125" customWidth="1"/>
    <col min="15356" max="15356" width="7.44140625" customWidth="1"/>
    <col min="15357" max="15357" width="9.44140625" customWidth="1"/>
    <col min="15358" max="15358" width="6.5546875" customWidth="1"/>
    <col min="15359" max="15359" width="6.33203125" customWidth="1"/>
    <col min="15360" max="15360" width="5.88671875" customWidth="1"/>
    <col min="15361" max="15361" width="6.44140625" customWidth="1"/>
    <col min="15362" max="15362" width="6.5546875" customWidth="1"/>
    <col min="15363" max="15363" width="5.6640625" customWidth="1"/>
    <col min="15364" max="15364" width="6" customWidth="1"/>
    <col min="15365" max="15365" width="6.88671875" customWidth="1"/>
    <col min="15368" max="15368" width="9.109375" customWidth="1"/>
    <col min="15369" max="15369" width="12" customWidth="1"/>
    <col min="15370" max="15370" width="5.6640625" customWidth="1"/>
    <col min="15371" max="15371" width="36" customWidth="1"/>
    <col min="15372" max="15372" width="5.6640625" customWidth="1"/>
    <col min="15373" max="15373" width="9.109375" customWidth="1"/>
    <col min="15374" max="15374" width="12.6640625" customWidth="1"/>
    <col min="15375" max="15375" width="9.109375" customWidth="1"/>
    <col min="15606" max="15606" width="16.5546875" customWidth="1"/>
    <col min="15608" max="15608" width="5.5546875" customWidth="1"/>
    <col min="15610" max="15610" width="10.33203125" customWidth="1"/>
    <col min="15612" max="15612" width="7.44140625" customWidth="1"/>
    <col min="15613" max="15613" width="9.44140625" customWidth="1"/>
    <col min="15614" max="15614" width="6.5546875" customWidth="1"/>
    <col min="15615" max="15615" width="6.33203125" customWidth="1"/>
    <col min="15616" max="15616" width="5.88671875" customWidth="1"/>
    <col min="15617" max="15617" width="6.44140625" customWidth="1"/>
    <col min="15618" max="15618" width="6.5546875" customWidth="1"/>
    <col min="15619" max="15619" width="5.6640625" customWidth="1"/>
    <col min="15620" max="15620" width="6" customWidth="1"/>
    <col min="15621" max="15621" width="6.88671875" customWidth="1"/>
    <col min="15624" max="15624" width="9.109375" customWidth="1"/>
    <col min="15625" max="15625" width="12" customWidth="1"/>
    <col min="15626" max="15626" width="5.6640625" customWidth="1"/>
    <col min="15627" max="15627" width="36" customWidth="1"/>
    <col min="15628" max="15628" width="5.6640625" customWidth="1"/>
    <col min="15629" max="15629" width="9.109375" customWidth="1"/>
    <col min="15630" max="15630" width="12.6640625" customWidth="1"/>
    <col min="15631" max="15631" width="9.109375" customWidth="1"/>
    <col min="15862" max="15862" width="16.5546875" customWidth="1"/>
    <col min="15864" max="15864" width="5.5546875" customWidth="1"/>
    <col min="15866" max="15866" width="10.33203125" customWidth="1"/>
    <col min="15868" max="15868" width="7.44140625" customWidth="1"/>
    <col min="15869" max="15869" width="9.44140625" customWidth="1"/>
    <col min="15870" max="15870" width="6.5546875" customWidth="1"/>
    <col min="15871" max="15871" width="6.33203125" customWidth="1"/>
    <col min="15872" max="15872" width="5.88671875" customWidth="1"/>
    <col min="15873" max="15873" width="6.44140625" customWidth="1"/>
    <col min="15874" max="15874" width="6.5546875" customWidth="1"/>
    <col min="15875" max="15875" width="5.6640625" customWidth="1"/>
    <col min="15876" max="15876" width="6" customWidth="1"/>
    <col min="15877" max="15877" width="6.88671875" customWidth="1"/>
    <col min="15880" max="15880" width="9.109375" customWidth="1"/>
    <col min="15881" max="15881" width="12" customWidth="1"/>
    <col min="15882" max="15882" width="5.6640625" customWidth="1"/>
    <col min="15883" max="15883" width="36" customWidth="1"/>
    <col min="15884" max="15884" width="5.6640625" customWidth="1"/>
    <col min="15885" max="15885" width="9.109375" customWidth="1"/>
    <col min="15886" max="15886" width="12.6640625" customWidth="1"/>
    <col min="15887" max="15887" width="9.109375" customWidth="1"/>
    <col min="16118" max="16118" width="16.5546875" customWidth="1"/>
    <col min="16120" max="16120" width="5.5546875" customWidth="1"/>
    <col min="16122" max="16122" width="10.33203125" customWidth="1"/>
    <col min="16124" max="16124" width="7.44140625" customWidth="1"/>
    <col min="16125" max="16125" width="9.44140625" customWidth="1"/>
    <col min="16126" max="16126" width="6.5546875" customWidth="1"/>
    <col min="16127" max="16127" width="6.33203125" customWidth="1"/>
    <col min="16128" max="16128" width="5.88671875" customWidth="1"/>
    <col min="16129" max="16129" width="6.44140625" customWidth="1"/>
    <col min="16130" max="16130" width="6.5546875" customWidth="1"/>
    <col min="16131" max="16131" width="5.6640625" customWidth="1"/>
    <col min="16132" max="16132" width="6" customWidth="1"/>
    <col min="16133" max="16133" width="6.88671875" customWidth="1"/>
    <col min="16136" max="16136" width="9.109375" customWidth="1"/>
    <col min="16137" max="16137" width="12" customWidth="1"/>
    <col min="16138" max="16138" width="5.6640625" customWidth="1"/>
    <col min="16139" max="16139" width="36" customWidth="1"/>
    <col min="16140" max="16140" width="5.6640625" customWidth="1"/>
    <col min="16141" max="16141" width="9.109375" customWidth="1"/>
    <col min="16142" max="16142" width="12.6640625" customWidth="1"/>
    <col min="16143" max="16143" width="9.109375" customWidth="1"/>
  </cols>
  <sheetData>
    <row r="1" spans="1:24" ht="15" thickBot="1" x14ac:dyDescent="0.35">
      <c r="A1" s="373" t="s">
        <v>350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  <c r="N1" s="374"/>
      <c r="O1" s="374"/>
      <c r="P1" s="374"/>
      <c r="Q1" s="374"/>
      <c r="R1" s="374"/>
      <c r="S1" s="374"/>
      <c r="T1" s="374"/>
      <c r="U1" s="374"/>
      <c r="V1" s="374"/>
      <c r="W1" s="374"/>
      <c r="X1" s="375"/>
    </row>
    <row r="2" spans="1:24" ht="15" customHeight="1" thickBot="1" x14ac:dyDescent="0.35">
      <c r="A2" s="353" t="s">
        <v>152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  <c r="W2" s="353"/>
      <c r="X2" s="353"/>
    </row>
    <row r="3" spans="1:24" ht="18" customHeight="1" thickBot="1" x14ac:dyDescent="0.35">
      <c r="A3" s="177" t="s">
        <v>25</v>
      </c>
      <c r="B3" s="378" t="s">
        <v>0</v>
      </c>
      <c r="C3" s="378"/>
      <c r="D3" s="378"/>
      <c r="E3" s="378"/>
      <c r="F3" s="361" t="s">
        <v>175</v>
      </c>
      <c r="G3" s="361" t="s">
        <v>217</v>
      </c>
      <c r="H3" s="361" t="s">
        <v>228</v>
      </c>
      <c r="I3" s="361" t="s">
        <v>219</v>
      </c>
      <c r="J3" s="361" t="s">
        <v>216</v>
      </c>
      <c r="K3" s="361" t="s">
        <v>235</v>
      </c>
      <c r="L3" s="361" t="s">
        <v>211</v>
      </c>
      <c r="M3" s="361" t="s">
        <v>205</v>
      </c>
      <c r="N3" s="361" t="s">
        <v>174</v>
      </c>
      <c r="O3" s="361" t="s">
        <v>189</v>
      </c>
      <c r="P3" s="362" t="s">
        <v>190</v>
      </c>
      <c r="Q3" s="362" t="s">
        <v>207</v>
      </c>
      <c r="R3" s="362" t="s">
        <v>191</v>
      </c>
      <c r="S3" s="361" t="s">
        <v>204</v>
      </c>
      <c r="T3" s="360" t="s">
        <v>144</v>
      </c>
      <c r="U3" s="360" t="s">
        <v>145</v>
      </c>
      <c r="V3" s="360" t="s">
        <v>146</v>
      </c>
      <c r="W3" s="360" t="s">
        <v>147</v>
      </c>
      <c r="X3" s="360" t="s">
        <v>241</v>
      </c>
    </row>
    <row r="4" spans="1:24" ht="30.6" customHeight="1" thickBot="1" x14ac:dyDescent="0.35">
      <c r="A4" s="177"/>
      <c r="B4" s="378"/>
      <c r="C4" s="378"/>
      <c r="D4" s="378"/>
      <c r="E4" s="378"/>
      <c r="F4" s="361"/>
      <c r="G4" s="361"/>
      <c r="H4" s="361"/>
      <c r="I4" s="361"/>
      <c r="J4" s="361"/>
      <c r="K4" s="361"/>
      <c r="L4" s="361"/>
      <c r="M4" s="361"/>
      <c r="N4" s="361"/>
      <c r="O4" s="361"/>
      <c r="P4" s="362"/>
      <c r="Q4" s="362"/>
      <c r="R4" s="362"/>
      <c r="S4" s="361"/>
      <c r="T4" s="360"/>
      <c r="U4" s="360"/>
      <c r="V4" s="360"/>
      <c r="W4" s="360"/>
      <c r="X4" s="360"/>
    </row>
    <row r="5" spans="1:24" ht="17.399999999999999" customHeight="1" thickBot="1" x14ac:dyDescent="0.35">
      <c r="A5" s="177"/>
      <c r="B5" s="378" t="s">
        <v>1</v>
      </c>
      <c r="C5" s="378"/>
      <c r="D5" s="378"/>
      <c r="E5" s="378"/>
      <c r="F5" s="21" t="s">
        <v>2</v>
      </c>
      <c r="G5" s="21" t="s">
        <v>2</v>
      </c>
      <c r="H5" s="21" t="s">
        <v>2</v>
      </c>
      <c r="I5" s="21" t="s">
        <v>2</v>
      </c>
      <c r="J5" s="21"/>
      <c r="K5" s="21" t="s">
        <v>2</v>
      </c>
      <c r="L5" s="21" t="s">
        <v>2</v>
      </c>
      <c r="M5" s="21" t="s">
        <v>2</v>
      </c>
      <c r="N5" s="21" t="s">
        <v>2</v>
      </c>
      <c r="O5" s="21" t="s">
        <v>2</v>
      </c>
      <c r="P5" s="21" t="s">
        <v>2</v>
      </c>
      <c r="Q5" s="21" t="s">
        <v>2</v>
      </c>
      <c r="R5" s="21" t="s">
        <v>2</v>
      </c>
      <c r="S5" s="21" t="s">
        <v>2</v>
      </c>
      <c r="T5" s="360"/>
      <c r="U5" s="360"/>
      <c r="V5" s="360"/>
      <c r="W5" s="360"/>
      <c r="X5" s="360"/>
    </row>
    <row r="6" spans="1:24" ht="24.9" customHeight="1" thickBot="1" x14ac:dyDescent="0.35">
      <c r="A6" s="23">
        <v>1</v>
      </c>
      <c r="B6" s="379" t="s">
        <v>3</v>
      </c>
      <c r="C6" s="379"/>
      <c r="D6" s="379"/>
      <c r="E6" s="379"/>
      <c r="F6" s="26">
        <v>96.83</v>
      </c>
      <c r="G6" s="26">
        <v>14.4</v>
      </c>
      <c r="H6" s="26">
        <v>15</v>
      </c>
      <c r="I6" s="26"/>
      <c r="J6" s="26"/>
      <c r="K6" s="26">
        <v>13.57</v>
      </c>
      <c r="L6" s="26"/>
      <c r="M6" s="26">
        <v>20.65</v>
      </c>
      <c r="N6" s="26"/>
      <c r="O6" s="26"/>
      <c r="P6" s="26"/>
      <c r="Q6" s="26"/>
      <c r="R6" s="26"/>
      <c r="S6" s="26">
        <v>26</v>
      </c>
      <c r="T6" s="2">
        <f t="shared" ref="T6:T30" si="0">ROUND(AVERAGE(F6:S6),2)</f>
        <v>31.08</v>
      </c>
      <c r="U6" s="2">
        <f t="shared" ref="U6:U30" si="1">ROUND(STDEVA(F6:S6),2)</f>
        <v>32.56</v>
      </c>
      <c r="V6" s="3">
        <f>ROUND(U6/T6,2)</f>
        <v>1.05</v>
      </c>
      <c r="W6" s="4">
        <f t="shared" ref="W6:W30" si="2">ROUND(MEDIAN(F6:S6),2)</f>
        <v>17.829999999999998</v>
      </c>
      <c r="X6" s="5">
        <f>IF(V6&gt;25%,W6,T6)*1</f>
        <v>17.829999999999998</v>
      </c>
    </row>
    <row r="7" spans="1:24" ht="24.9" customHeight="1" thickBot="1" x14ac:dyDescent="0.35">
      <c r="A7" s="23">
        <f>A6+1</f>
        <v>2</v>
      </c>
      <c r="B7" s="379" t="s">
        <v>4</v>
      </c>
      <c r="C7" s="379"/>
      <c r="D7" s="379"/>
      <c r="E7" s="379"/>
      <c r="F7" s="26">
        <v>96.83</v>
      </c>
      <c r="G7" s="26">
        <v>19.82</v>
      </c>
      <c r="H7" s="26">
        <v>40</v>
      </c>
      <c r="I7" s="26"/>
      <c r="J7" s="26"/>
      <c r="K7" s="26">
        <v>30.6</v>
      </c>
      <c r="L7" s="26"/>
      <c r="M7" s="26">
        <v>27.34</v>
      </c>
      <c r="N7" s="26"/>
      <c r="O7" s="26"/>
      <c r="P7" s="26"/>
      <c r="Q7" s="26"/>
      <c r="R7" s="26"/>
      <c r="S7" s="26">
        <v>29.2</v>
      </c>
      <c r="T7" s="2">
        <f t="shared" si="0"/>
        <v>40.630000000000003</v>
      </c>
      <c r="U7" s="2">
        <f t="shared" si="1"/>
        <v>28.28</v>
      </c>
      <c r="V7" s="3">
        <f t="shared" ref="V7:V30" si="3">ROUND(U7/T7,2)</f>
        <v>0.7</v>
      </c>
      <c r="W7" s="4">
        <f t="shared" si="2"/>
        <v>29.9</v>
      </c>
      <c r="X7" s="5">
        <f t="shared" ref="X7:X30" si="4">IF(V7&gt;25%,W7,T7)*1</f>
        <v>29.9</v>
      </c>
    </row>
    <row r="8" spans="1:24" ht="25.5" customHeight="1" thickBot="1" x14ac:dyDescent="0.35">
      <c r="A8" s="23">
        <f t="shared" ref="A8:A30" si="5">A7+1</f>
        <v>3</v>
      </c>
      <c r="B8" s="379" t="s">
        <v>5</v>
      </c>
      <c r="C8" s="379"/>
      <c r="D8" s="379"/>
      <c r="E8" s="379"/>
      <c r="F8" s="26">
        <v>96.83</v>
      </c>
      <c r="G8" s="26">
        <v>30.2</v>
      </c>
      <c r="H8" s="26">
        <v>66</v>
      </c>
      <c r="I8" s="26"/>
      <c r="J8" s="26"/>
      <c r="K8" s="26">
        <v>43.2</v>
      </c>
      <c r="L8" s="26"/>
      <c r="M8" s="26">
        <v>30.51</v>
      </c>
      <c r="N8" s="26"/>
      <c r="O8" s="26"/>
      <c r="P8" s="26"/>
      <c r="Q8" s="26"/>
      <c r="R8" s="26"/>
      <c r="S8" s="26">
        <v>46.2</v>
      </c>
      <c r="T8" s="2">
        <f t="shared" si="0"/>
        <v>52.16</v>
      </c>
      <c r="U8" s="2">
        <f t="shared" si="1"/>
        <v>25.51</v>
      </c>
      <c r="V8" s="3">
        <f t="shared" si="3"/>
        <v>0.49</v>
      </c>
      <c r="W8" s="4">
        <f t="shared" si="2"/>
        <v>44.7</v>
      </c>
      <c r="X8" s="5">
        <f t="shared" si="4"/>
        <v>44.7</v>
      </c>
    </row>
    <row r="9" spans="1:24" ht="24.9" customHeight="1" thickBot="1" x14ac:dyDescent="0.35">
      <c r="A9" s="23">
        <f t="shared" si="5"/>
        <v>4</v>
      </c>
      <c r="B9" s="379" t="s">
        <v>6</v>
      </c>
      <c r="C9" s="379"/>
      <c r="D9" s="379"/>
      <c r="E9" s="379"/>
      <c r="F9" s="26">
        <v>96.83</v>
      </c>
      <c r="G9" s="26">
        <v>36.67</v>
      </c>
      <c r="H9" s="26">
        <v>32.22</v>
      </c>
      <c r="I9" s="26"/>
      <c r="J9" s="26"/>
      <c r="K9" s="26">
        <v>92.5</v>
      </c>
      <c r="L9" s="26"/>
      <c r="M9" s="26">
        <v>55.81</v>
      </c>
      <c r="N9" s="26"/>
      <c r="O9" s="26"/>
      <c r="P9" s="26"/>
      <c r="Q9" s="26"/>
      <c r="R9" s="26"/>
      <c r="S9" s="26">
        <v>65.599999999999994</v>
      </c>
      <c r="T9" s="2">
        <f t="shared" si="0"/>
        <v>63.27</v>
      </c>
      <c r="U9" s="2">
        <f t="shared" si="1"/>
        <v>27.25</v>
      </c>
      <c r="V9" s="3">
        <f t="shared" si="3"/>
        <v>0.43</v>
      </c>
      <c r="W9" s="4">
        <f t="shared" si="2"/>
        <v>60.71</v>
      </c>
      <c r="X9" s="5">
        <f t="shared" si="4"/>
        <v>60.71</v>
      </c>
    </row>
    <row r="10" spans="1:24" ht="24.9" customHeight="1" thickBot="1" x14ac:dyDescent="0.35">
      <c r="A10" s="23">
        <f t="shared" si="5"/>
        <v>5</v>
      </c>
      <c r="B10" s="379" t="s">
        <v>7</v>
      </c>
      <c r="C10" s="379"/>
      <c r="D10" s="379"/>
      <c r="E10" s="379"/>
      <c r="F10" s="26">
        <v>96.83</v>
      </c>
      <c r="G10" s="26">
        <v>47.35</v>
      </c>
      <c r="H10" s="26">
        <v>43</v>
      </c>
      <c r="I10" s="26"/>
      <c r="J10" s="26"/>
      <c r="K10" s="26">
        <v>46</v>
      </c>
      <c r="L10" s="26"/>
      <c r="M10" s="26">
        <v>67.900000000000006</v>
      </c>
      <c r="N10" s="26"/>
      <c r="O10" s="26"/>
      <c r="P10" s="26"/>
      <c r="Q10" s="26"/>
      <c r="R10" s="26"/>
      <c r="S10" s="26">
        <v>75.8</v>
      </c>
      <c r="T10" s="2">
        <f t="shared" si="0"/>
        <v>62.81</v>
      </c>
      <c r="U10" s="2">
        <f t="shared" si="1"/>
        <v>21.29</v>
      </c>
      <c r="V10" s="3">
        <f t="shared" si="3"/>
        <v>0.34</v>
      </c>
      <c r="W10" s="4">
        <f t="shared" si="2"/>
        <v>57.63</v>
      </c>
      <c r="X10" s="5">
        <f t="shared" si="4"/>
        <v>57.63</v>
      </c>
    </row>
    <row r="11" spans="1:24" ht="51" customHeight="1" thickBot="1" x14ac:dyDescent="0.35">
      <c r="A11" s="23">
        <f t="shared" si="5"/>
        <v>6</v>
      </c>
      <c r="B11" s="379" t="s">
        <v>8</v>
      </c>
      <c r="C11" s="379"/>
      <c r="D11" s="379"/>
      <c r="E11" s="379"/>
      <c r="F11" s="26"/>
      <c r="G11" s="26"/>
      <c r="H11" s="26">
        <v>20.69</v>
      </c>
      <c r="I11" s="26"/>
      <c r="J11" s="26"/>
      <c r="K11" s="26">
        <v>29.52</v>
      </c>
      <c r="L11" s="26"/>
      <c r="M11" s="26">
        <v>9.67</v>
      </c>
      <c r="N11" s="26">
        <v>6</v>
      </c>
      <c r="O11" s="26">
        <v>6</v>
      </c>
      <c r="P11" s="26">
        <v>6</v>
      </c>
      <c r="Q11" s="26"/>
      <c r="R11" s="26">
        <v>6</v>
      </c>
      <c r="S11" s="26">
        <v>11.8</v>
      </c>
      <c r="T11" s="2">
        <f t="shared" si="0"/>
        <v>11.96</v>
      </c>
      <c r="U11" s="2">
        <f t="shared" si="1"/>
        <v>8.7200000000000006</v>
      </c>
      <c r="V11" s="3">
        <f t="shared" si="3"/>
        <v>0.73</v>
      </c>
      <c r="W11" s="4">
        <f t="shared" si="2"/>
        <v>7.84</v>
      </c>
      <c r="X11" s="5">
        <f t="shared" si="4"/>
        <v>7.84</v>
      </c>
    </row>
    <row r="12" spans="1:24" ht="72" customHeight="1" thickBot="1" x14ac:dyDescent="0.35">
      <c r="A12" s="23">
        <f t="shared" si="5"/>
        <v>7</v>
      </c>
      <c r="B12" s="379" t="s">
        <v>9</v>
      </c>
      <c r="C12" s="379"/>
      <c r="D12" s="379"/>
      <c r="E12" s="379"/>
      <c r="F12" s="26"/>
      <c r="G12" s="26">
        <v>6.13</v>
      </c>
      <c r="H12" s="26">
        <v>14.21</v>
      </c>
      <c r="I12" s="26"/>
      <c r="J12" s="26"/>
      <c r="K12" s="26">
        <v>9.99</v>
      </c>
      <c r="L12" s="26"/>
      <c r="M12" s="26"/>
      <c r="N12" s="26"/>
      <c r="O12" s="26"/>
      <c r="P12" s="26"/>
      <c r="Q12" s="26"/>
      <c r="R12" s="26"/>
      <c r="S12" s="26"/>
      <c r="T12" s="2">
        <f t="shared" si="0"/>
        <v>10.11</v>
      </c>
      <c r="U12" s="2">
        <f t="shared" si="1"/>
        <v>4.04</v>
      </c>
      <c r="V12" s="3">
        <f t="shared" si="3"/>
        <v>0.4</v>
      </c>
      <c r="W12" s="4">
        <f t="shared" si="2"/>
        <v>9.99</v>
      </c>
      <c r="X12" s="5">
        <f t="shared" si="4"/>
        <v>9.99</v>
      </c>
    </row>
    <row r="13" spans="1:24" ht="30" customHeight="1" thickBot="1" x14ac:dyDescent="0.35">
      <c r="A13" s="23">
        <f t="shared" si="5"/>
        <v>8</v>
      </c>
      <c r="B13" s="379" t="s">
        <v>10</v>
      </c>
      <c r="C13" s="379"/>
      <c r="D13" s="379"/>
      <c r="E13" s="379"/>
      <c r="F13" s="26">
        <v>96.83</v>
      </c>
      <c r="G13" s="26">
        <v>3.18</v>
      </c>
      <c r="H13" s="26">
        <v>3.11</v>
      </c>
      <c r="I13" s="26"/>
      <c r="J13" s="26"/>
      <c r="K13" s="26">
        <v>11.9</v>
      </c>
      <c r="L13" s="26"/>
      <c r="M13" s="26"/>
      <c r="N13" s="26"/>
      <c r="O13" s="26"/>
      <c r="P13" s="26"/>
      <c r="Q13" s="26"/>
      <c r="R13" s="26"/>
      <c r="S13" s="26">
        <v>9.6</v>
      </c>
      <c r="T13" s="2">
        <f t="shared" si="0"/>
        <v>24.92</v>
      </c>
      <c r="U13" s="2">
        <f t="shared" si="1"/>
        <v>40.380000000000003</v>
      </c>
      <c r="V13" s="3">
        <f t="shared" si="3"/>
        <v>1.62</v>
      </c>
      <c r="W13" s="4">
        <f t="shared" si="2"/>
        <v>9.6</v>
      </c>
      <c r="X13" s="5">
        <f t="shared" si="4"/>
        <v>9.6</v>
      </c>
    </row>
    <row r="14" spans="1:24" ht="30" customHeight="1" thickBot="1" x14ac:dyDescent="0.35">
      <c r="A14" s="23">
        <f t="shared" si="5"/>
        <v>9</v>
      </c>
      <c r="B14" s="379" t="s">
        <v>11</v>
      </c>
      <c r="C14" s="379"/>
      <c r="D14" s="379"/>
      <c r="E14" s="379"/>
      <c r="F14" s="26">
        <v>96.83</v>
      </c>
      <c r="G14" s="26">
        <v>3.51</v>
      </c>
      <c r="H14" s="26">
        <v>3.33</v>
      </c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>
        <v>9.6</v>
      </c>
      <c r="T14" s="2">
        <f t="shared" si="0"/>
        <v>28.32</v>
      </c>
      <c r="U14" s="2">
        <f t="shared" si="1"/>
        <v>45.77</v>
      </c>
      <c r="V14" s="3">
        <f t="shared" si="3"/>
        <v>1.62</v>
      </c>
      <c r="W14" s="4">
        <f t="shared" si="2"/>
        <v>6.56</v>
      </c>
      <c r="X14" s="5">
        <f t="shared" si="4"/>
        <v>6.56</v>
      </c>
    </row>
    <row r="15" spans="1:24" ht="30" customHeight="1" thickBot="1" x14ac:dyDescent="0.35">
      <c r="A15" s="23">
        <f t="shared" si="5"/>
        <v>10</v>
      </c>
      <c r="B15" s="379" t="s">
        <v>12</v>
      </c>
      <c r="C15" s="379"/>
      <c r="D15" s="379"/>
      <c r="E15" s="379"/>
      <c r="F15" s="26">
        <v>96.83</v>
      </c>
      <c r="G15" s="26">
        <v>3.93</v>
      </c>
      <c r="H15" s="26">
        <v>4</v>
      </c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>
        <v>9.6</v>
      </c>
      <c r="T15" s="2">
        <f t="shared" si="0"/>
        <v>28.59</v>
      </c>
      <c r="U15" s="2">
        <f t="shared" si="1"/>
        <v>45.57</v>
      </c>
      <c r="V15" s="3">
        <f t="shared" si="3"/>
        <v>1.59</v>
      </c>
      <c r="W15" s="4">
        <f t="shared" si="2"/>
        <v>6.8</v>
      </c>
      <c r="X15" s="5">
        <f t="shared" si="4"/>
        <v>6.8</v>
      </c>
    </row>
    <row r="16" spans="1:24" ht="30" customHeight="1" thickBot="1" x14ac:dyDescent="0.35">
      <c r="A16" s="23">
        <f t="shared" si="5"/>
        <v>11</v>
      </c>
      <c r="B16" s="379" t="s">
        <v>13</v>
      </c>
      <c r="C16" s="379"/>
      <c r="D16" s="379"/>
      <c r="E16" s="379"/>
      <c r="F16" s="26">
        <v>96.83</v>
      </c>
      <c r="G16" s="26">
        <v>5.42</v>
      </c>
      <c r="H16" s="26">
        <v>4.4400000000000004</v>
      </c>
      <c r="I16" s="26"/>
      <c r="J16" s="26"/>
      <c r="K16" s="26"/>
      <c r="L16" s="26">
        <v>90</v>
      </c>
      <c r="M16" s="26"/>
      <c r="N16" s="26"/>
      <c r="O16" s="26"/>
      <c r="P16" s="26"/>
      <c r="Q16" s="26"/>
      <c r="R16" s="26"/>
      <c r="S16" s="26">
        <v>9.6</v>
      </c>
      <c r="T16" s="2">
        <f t="shared" si="0"/>
        <v>41.26</v>
      </c>
      <c r="U16" s="2">
        <f t="shared" si="1"/>
        <v>47.71</v>
      </c>
      <c r="V16" s="3">
        <f t="shared" si="3"/>
        <v>1.1599999999999999</v>
      </c>
      <c r="W16" s="4">
        <f t="shared" si="2"/>
        <v>9.6</v>
      </c>
      <c r="X16" s="5">
        <f t="shared" si="4"/>
        <v>9.6</v>
      </c>
    </row>
    <row r="17" spans="1:24" ht="30" customHeight="1" thickBot="1" x14ac:dyDescent="0.35">
      <c r="A17" s="23">
        <f t="shared" si="5"/>
        <v>12</v>
      </c>
      <c r="B17" s="379" t="s">
        <v>14</v>
      </c>
      <c r="C17" s="379"/>
      <c r="D17" s="379"/>
      <c r="E17" s="379"/>
      <c r="F17" s="26">
        <v>96.83</v>
      </c>
      <c r="G17" s="26">
        <v>5.07</v>
      </c>
      <c r="H17" s="26">
        <v>5.33</v>
      </c>
      <c r="I17" s="26"/>
      <c r="J17" s="26"/>
      <c r="K17" s="26"/>
      <c r="L17" s="26"/>
      <c r="M17" s="26"/>
      <c r="N17" s="26">
        <v>4.8</v>
      </c>
      <c r="O17" s="26"/>
      <c r="P17" s="26"/>
      <c r="Q17" s="26">
        <v>4.9000000000000004</v>
      </c>
      <c r="R17" s="26"/>
      <c r="S17" s="26">
        <v>9.6</v>
      </c>
      <c r="T17" s="2">
        <f t="shared" si="0"/>
        <v>21.09</v>
      </c>
      <c r="U17" s="2">
        <f t="shared" si="1"/>
        <v>37.15</v>
      </c>
      <c r="V17" s="3">
        <f t="shared" si="3"/>
        <v>1.76</v>
      </c>
      <c r="W17" s="4">
        <f t="shared" si="2"/>
        <v>5.2</v>
      </c>
      <c r="X17" s="5">
        <f t="shared" si="4"/>
        <v>5.2</v>
      </c>
    </row>
    <row r="18" spans="1:24" ht="27.6" customHeight="1" thickBot="1" x14ac:dyDescent="0.35">
      <c r="A18" s="23">
        <f t="shared" si="5"/>
        <v>13</v>
      </c>
      <c r="B18" s="379" t="s">
        <v>15</v>
      </c>
      <c r="C18" s="379"/>
      <c r="D18" s="379"/>
      <c r="E18" s="379"/>
      <c r="F18" s="29"/>
      <c r="G18" s="26">
        <v>2.11</v>
      </c>
      <c r="H18" s="26">
        <v>3.4</v>
      </c>
      <c r="I18" s="26">
        <v>2.21</v>
      </c>
      <c r="J18" s="29"/>
      <c r="K18" s="29"/>
      <c r="L18" s="29"/>
      <c r="M18" s="26">
        <v>46.81</v>
      </c>
      <c r="N18" s="29"/>
      <c r="O18" s="29"/>
      <c r="P18" s="29"/>
      <c r="Q18" s="29"/>
      <c r="R18" s="29"/>
      <c r="S18" s="26"/>
      <c r="T18" s="2">
        <f t="shared" si="0"/>
        <v>13.63</v>
      </c>
      <c r="U18" s="2">
        <f t="shared" si="1"/>
        <v>22.13</v>
      </c>
      <c r="V18" s="3">
        <f t="shared" si="3"/>
        <v>1.62</v>
      </c>
      <c r="W18" s="4">
        <f t="shared" si="2"/>
        <v>2.81</v>
      </c>
      <c r="X18" s="5">
        <f t="shared" si="4"/>
        <v>2.81</v>
      </c>
    </row>
    <row r="19" spans="1:24" ht="24.9" customHeight="1" thickBot="1" x14ac:dyDescent="0.35">
      <c r="A19" s="23">
        <f t="shared" si="5"/>
        <v>14</v>
      </c>
      <c r="B19" s="379" t="s">
        <v>16</v>
      </c>
      <c r="C19" s="379"/>
      <c r="D19" s="379"/>
      <c r="E19" s="379"/>
      <c r="F19" s="29"/>
      <c r="G19" s="26">
        <v>3.38</v>
      </c>
      <c r="H19" s="26">
        <v>9</v>
      </c>
      <c r="I19" s="26">
        <v>6.8</v>
      </c>
      <c r="J19" s="29"/>
      <c r="K19" s="29"/>
      <c r="L19" s="29"/>
      <c r="M19" s="26">
        <v>46.81</v>
      </c>
      <c r="N19" s="29"/>
      <c r="O19" s="29"/>
      <c r="P19" s="29"/>
      <c r="Q19" s="29"/>
      <c r="R19" s="29"/>
      <c r="S19" s="26"/>
      <c r="T19" s="2">
        <f t="shared" si="0"/>
        <v>16.5</v>
      </c>
      <c r="U19" s="2">
        <f t="shared" si="1"/>
        <v>20.34</v>
      </c>
      <c r="V19" s="3">
        <f t="shared" si="3"/>
        <v>1.23</v>
      </c>
      <c r="W19" s="4">
        <f t="shared" si="2"/>
        <v>7.9</v>
      </c>
      <c r="X19" s="5">
        <f t="shared" si="4"/>
        <v>7.9</v>
      </c>
    </row>
    <row r="20" spans="1:24" ht="21" customHeight="1" thickBot="1" x14ac:dyDescent="0.35">
      <c r="A20" s="23">
        <f t="shared" si="5"/>
        <v>15</v>
      </c>
      <c r="B20" s="379" t="s">
        <v>17</v>
      </c>
      <c r="C20" s="379"/>
      <c r="D20" s="379"/>
      <c r="E20" s="379"/>
      <c r="F20" s="29"/>
      <c r="G20" s="26">
        <v>5.59</v>
      </c>
      <c r="H20" s="26">
        <v>6.88</v>
      </c>
      <c r="I20" s="26"/>
      <c r="J20" s="29"/>
      <c r="K20" s="29"/>
      <c r="L20" s="29"/>
      <c r="M20" s="26">
        <v>46.81</v>
      </c>
      <c r="N20" s="29"/>
      <c r="O20" s="29"/>
      <c r="P20" s="29"/>
      <c r="Q20" s="29"/>
      <c r="R20" s="29"/>
      <c r="S20" s="26"/>
      <c r="T20" s="2">
        <f t="shared" si="0"/>
        <v>19.760000000000002</v>
      </c>
      <c r="U20" s="2">
        <f t="shared" si="1"/>
        <v>23.43</v>
      </c>
      <c r="V20" s="3">
        <f t="shared" si="3"/>
        <v>1.19</v>
      </c>
      <c r="W20" s="4">
        <f t="shared" si="2"/>
        <v>6.88</v>
      </c>
      <c r="X20" s="5">
        <f t="shared" si="4"/>
        <v>6.88</v>
      </c>
    </row>
    <row r="21" spans="1:24" ht="24" customHeight="1" thickBot="1" x14ac:dyDescent="0.35">
      <c r="A21" s="23">
        <f t="shared" si="5"/>
        <v>16</v>
      </c>
      <c r="B21" s="379" t="s">
        <v>18</v>
      </c>
      <c r="C21" s="379"/>
      <c r="D21" s="379"/>
      <c r="E21" s="379"/>
      <c r="F21" s="29"/>
      <c r="G21" s="26">
        <v>8.42</v>
      </c>
      <c r="H21" s="26">
        <v>10.8</v>
      </c>
      <c r="I21" s="26"/>
      <c r="J21" s="29"/>
      <c r="K21" s="29"/>
      <c r="L21" s="29"/>
      <c r="M21" s="26">
        <v>46.81</v>
      </c>
      <c r="N21" s="29"/>
      <c r="O21" s="29"/>
      <c r="P21" s="29"/>
      <c r="Q21" s="29"/>
      <c r="R21" s="29"/>
      <c r="S21" s="26"/>
      <c r="T21" s="2">
        <f t="shared" si="0"/>
        <v>22.01</v>
      </c>
      <c r="U21" s="2">
        <f t="shared" si="1"/>
        <v>21.51</v>
      </c>
      <c r="V21" s="3">
        <f t="shared" si="3"/>
        <v>0.98</v>
      </c>
      <c r="W21" s="4">
        <f t="shared" si="2"/>
        <v>10.8</v>
      </c>
      <c r="X21" s="5">
        <f t="shared" si="4"/>
        <v>10.8</v>
      </c>
    </row>
    <row r="22" spans="1:24" ht="34.35" customHeight="1" thickBot="1" x14ac:dyDescent="0.35">
      <c r="A22" s="23">
        <f t="shared" si="5"/>
        <v>17</v>
      </c>
      <c r="B22" s="379" t="s">
        <v>19</v>
      </c>
      <c r="C22" s="379"/>
      <c r="D22" s="379"/>
      <c r="E22" s="379"/>
      <c r="F22" s="29"/>
      <c r="G22" s="26">
        <v>12.2</v>
      </c>
      <c r="H22" s="26">
        <v>13.5</v>
      </c>
      <c r="I22" s="26">
        <v>14.26</v>
      </c>
      <c r="J22" s="29"/>
      <c r="K22" s="29"/>
      <c r="L22" s="29"/>
      <c r="M22" s="26">
        <v>46.81</v>
      </c>
      <c r="N22" s="29"/>
      <c r="O22" s="29"/>
      <c r="P22" s="29"/>
      <c r="Q22" s="29"/>
      <c r="R22" s="29"/>
      <c r="S22" s="26"/>
      <c r="T22" s="2">
        <f t="shared" si="0"/>
        <v>21.69</v>
      </c>
      <c r="U22" s="2">
        <f t="shared" si="1"/>
        <v>16.77</v>
      </c>
      <c r="V22" s="3">
        <f t="shared" si="3"/>
        <v>0.77</v>
      </c>
      <c r="W22" s="4">
        <f t="shared" si="2"/>
        <v>13.88</v>
      </c>
      <c r="X22" s="5">
        <f t="shared" si="4"/>
        <v>13.88</v>
      </c>
    </row>
    <row r="23" spans="1:24" ht="24" customHeight="1" thickBot="1" x14ac:dyDescent="0.35">
      <c r="A23" s="23">
        <f t="shared" si="5"/>
        <v>18</v>
      </c>
      <c r="B23" s="379" t="s">
        <v>20</v>
      </c>
      <c r="C23" s="379"/>
      <c r="D23" s="379"/>
      <c r="E23" s="379"/>
      <c r="F23" s="29"/>
      <c r="G23" s="29"/>
      <c r="H23" s="29">
        <v>4</v>
      </c>
      <c r="I23" s="29"/>
      <c r="J23" s="29"/>
      <c r="K23" s="29">
        <v>10.68</v>
      </c>
      <c r="L23" s="29"/>
      <c r="M23" s="26"/>
      <c r="N23" s="29"/>
      <c r="O23" s="29"/>
      <c r="P23" s="29"/>
      <c r="Q23" s="29"/>
      <c r="R23" s="29"/>
      <c r="S23" s="26"/>
      <c r="T23" s="2">
        <f t="shared" si="0"/>
        <v>7.34</v>
      </c>
      <c r="U23" s="2">
        <f t="shared" si="1"/>
        <v>4.72</v>
      </c>
      <c r="V23" s="3">
        <f t="shared" si="3"/>
        <v>0.64</v>
      </c>
      <c r="W23" s="4">
        <f t="shared" si="2"/>
        <v>7.34</v>
      </c>
      <c r="X23" s="5">
        <f t="shared" si="4"/>
        <v>7.34</v>
      </c>
    </row>
    <row r="24" spans="1:24" ht="21.75" customHeight="1" thickBot="1" x14ac:dyDescent="0.35">
      <c r="A24" s="23">
        <f t="shared" si="5"/>
        <v>19</v>
      </c>
      <c r="B24" s="379" t="s">
        <v>21</v>
      </c>
      <c r="C24" s="379"/>
      <c r="D24" s="379"/>
      <c r="E24" s="379"/>
      <c r="F24" s="29"/>
      <c r="G24" s="29"/>
      <c r="H24" s="29">
        <v>17</v>
      </c>
      <c r="I24" s="29"/>
      <c r="J24" s="29"/>
      <c r="K24" s="29">
        <v>10.68</v>
      </c>
      <c r="L24" s="29"/>
      <c r="M24" s="26"/>
      <c r="N24" s="29"/>
      <c r="O24" s="29"/>
      <c r="P24" s="29"/>
      <c r="Q24" s="29"/>
      <c r="R24" s="29"/>
      <c r="S24" s="26"/>
      <c r="T24" s="2">
        <f t="shared" si="0"/>
        <v>13.84</v>
      </c>
      <c r="U24" s="2">
        <f t="shared" si="1"/>
        <v>4.47</v>
      </c>
      <c r="V24" s="3">
        <f>ROUND(U24/T24,2)</f>
        <v>0.32</v>
      </c>
      <c r="W24" s="4">
        <f t="shared" si="2"/>
        <v>13.84</v>
      </c>
      <c r="X24" s="5">
        <f t="shared" si="4"/>
        <v>13.84</v>
      </c>
    </row>
    <row r="25" spans="1:24" ht="25.35" customHeight="1" thickBot="1" x14ac:dyDescent="0.35">
      <c r="A25" s="23">
        <f t="shared" si="5"/>
        <v>20</v>
      </c>
      <c r="B25" s="379" t="s">
        <v>22</v>
      </c>
      <c r="C25" s="379"/>
      <c r="D25" s="379"/>
      <c r="E25" s="379"/>
      <c r="F25" s="29"/>
      <c r="G25" s="29"/>
      <c r="H25" s="29">
        <v>28.9</v>
      </c>
      <c r="I25" s="29"/>
      <c r="J25" s="29"/>
      <c r="K25" s="29">
        <v>10.68</v>
      </c>
      <c r="L25" s="29"/>
      <c r="M25" s="26"/>
      <c r="N25" s="29"/>
      <c r="O25" s="29"/>
      <c r="P25" s="29"/>
      <c r="Q25" s="29"/>
      <c r="R25" s="29"/>
      <c r="S25" s="26"/>
      <c r="T25" s="2">
        <f t="shared" si="0"/>
        <v>19.79</v>
      </c>
      <c r="U25" s="2">
        <f t="shared" si="1"/>
        <v>12.88</v>
      </c>
      <c r="V25" s="3">
        <f t="shared" si="3"/>
        <v>0.65</v>
      </c>
      <c r="W25" s="4">
        <f t="shared" si="2"/>
        <v>19.79</v>
      </c>
      <c r="X25" s="5">
        <f t="shared" si="4"/>
        <v>19.79</v>
      </c>
    </row>
    <row r="26" spans="1:24" ht="21.6" customHeight="1" thickBot="1" x14ac:dyDescent="0.35">
      <c r="A26" s="23">
        <f t="shared" si="5"/>
        <v>21</v>
      </c>
      <c r="B26" s="379" t="s">
        <v>23</v>
      </c>
      <c r="C26" s="379"/>
      <c r="D26" s="379"/>
      <c r="E26" s="379"/>
      <c r="F26" s="29"/>
      <c r="G26" s="29"/>
      <c r="H26" s="29">
        <v>24.18</v>
      </c>
      <c r="I26" s="29"/>
      <c r="J26" s="29"/>
      <c r="K26" s="29">
        <v>8.2100000000000009</v>
      </c>
      <c r="L26" s="29"/>
      <c r="M26" s="26"/>
      <c r="N26" s="29"/>
      <c r="O26" s="29"/>
      <c r="P26" s="29"/>
      <c r="Q26" s="29"/>
      <c r="R26" s="29"/>
      <c r="S26" s="26"/>
      <c r="T26" s="2">
        <f t="shared" si="0"/>
        <v>16.2</v>
      </c>
      <c r="U26" s="2">
        <f t="shared" si="1"/>
        <v>11.29</v>
      </c>
      <c r="V26" s="3">
        <f t="shared" si="3"/>
        <v>0.7</v>
      </c>
      <c r="W26" s="4">
        <f t="shared" si="2"/>
        <v>16.2</v>
      </c>
      <c r="X26" s="5">
        <f t="shared" si="4"/>
        <v>16.2</v>
      </c>
    </row>
    <row r="27" spans="1:24" ht="24.9" customHeight="1" thickBot="1" x14ac:dyDescent="0.35">
      <c r="A27" s="23">
        <f t="shared" si="5"/>
        <v>22</v>
      </c>
      <c r="B27" s="379" t="s">
        <v>24</v>
      </c>
      <c r="C27" s="379"/>
      <c r="D27" s="379"/>
      <c r="E27" s="379"/>
      <c r="F27" s="29"/>
      <c r="G27" s="29"/>
      <c r="H27" s="29">
        <v>33</v>
      </c>
      <c r="I27" s="29"/>
      <c r="J27" s="29"/>
      <c r="K27" s="29">
        <v>10.68</v>
      </c>
      <c r="L27" s="29"/>
      <c r="M27" s="26"/>
      <c r="N27" s="29"/>
      <c r="O27" s="29"/>
      <c r="P27" s="29"/>
      <c r="Q27" s="29"/>
      <c r="R27" s="29"/>
      <c r="S27" s="26"/>
      <c r="T27" s="2">
        <f t="shared" si="0"/>
        <v>21.84</v>
      </c>
      <c r="U27" s="2">
        <f t="shared" si="1"/>
        <v>15.78</v>
      </c>
      <c r="V27" s="3">
        <f t="shared" si="3"/>
        <v>0.72</v>
      </c>
      <c r="W27" s="4">
        <f t="shared" si="2"/>
        <v>21.84</v>
      </c>
      <c r="X27" s="5">
        <f t="shared" si="4"/>
        <v>21.84</v>
      </c>
    </row>
    <row r="28" spans="1:24" ht="44.4" customHeight="1" thickBot="1" x14ac:dyDescent="0.35">
      <c r="A28" s="23">
        <f t="shared" si="5"/>
        <v>23</v>
      </c>
      <c r="B28" s="379" t="s">
        <v>215</v>
      </c>
      <c r="C28" s="379"/>
      <c r="D28" s="379"/>
      <c r="E28" s="379"/>
      <c r="F28" s="29"/>
      <c r="G28" s="29"/>
      <c r="H28" s="29">
        <v>5.83</v>
      </c>
      <c r="I28" s="29"/>
      <c r="J28" s="29"/>
      <c r="K28" s="26">
        <v>12.5</v>
      </c>
      <c r="L28" s="29"/>
      <c r="M28" s="26"/>
      <c r="N28" s="29"/>
      <c r="O28" s="29"/>
      <c r="P28" s="29"/>
      <c r="Q28" s="29"/>
      <c r="R28" s="29"/>
      <c r="S28" s="26"/>
      <c r="T28" s="2">
        <f t="shared" si="0"/>
        <v>9.17</v>
      </c>
      <c r="U28" s="2">
        <f t="shared" si="1"/>
        <v>4.72</v>
      </c>
      <c r="V28" s="3">
        <f t="shared" si="3"/>
        <v>0.51</v>
      </c>
      <c r="W28" s="4">
        <f t="shared" si="2"/>
        <v>9.17</v>
      </c>
      <c r="X28" s="5">
        <f t="shared" si="4"/>
        <v>9.17</v>
      </c>
    </row>
    <row r="29" spans="1:24" ht="42.6" customHeight="1" thickBot="1" x14ac:dyDescent="0.35">
      <c r="A29" s="23">
        <f t="shared" si="5"/>
        <v>24</v>
      </c>
      <c r="B29" s="379" t="s">
        <v>213</v>
      </c>
      <c r="C29" s="379"/>
      <c r="D29" s="379"/>
      <c r="E29" s="379"/>
      <c r="F29" s="29"/>
      <c r="G29" s="29"/>
      <c r="H29" s="29">
        <v>8.73</v>
      </c>
      <c r="I29" s="29"/>
      <c r="J29" s="26">
        <v>9.1999999999999993</v>
      </c>
      <c r="K29" s="26">
        <v>14.05</v>
      </c>
      <c r="L29" s="29"/>
      <c r="M29" s="26"/>
      <c r="N29" s="29"/>
      <c r="O29" s="29"/>
      <c r="P29" s="29"/>
      <c r="Q29" s="29"/>
      <c r="R29" s="29"/>
      <c r="S29" s="26"/>
      <c r="T29" s="2">
        <f t="shared" si="0"/>
        <v>10.66</v>
      </c>
      <c r="U29" s="2">
        <f t="shared" si="1"/>
        <v>2.95</v>
      </c>
      <c r="V29" s="3">
        <f t="shared" si="3"/>
        <v>0.28000000000000003</v>
      </c>
      <c r="W29" s="4">
        <f t="shared" si="2"/>
        <v>9.1999999999999993</v>
      </c>
      <c r="X29" s="5">
        <f t="shared" si="4"/>
        <v>9.1999999999999993</v>
      </c>
    </row>
    <row r="30" spans="1:24" ht="24.9" customHeight="1" thickBot="1" x14ac:dyDescent="0.35">
      <c r="A30" s="23">
        <f t="shared" si="5"/>
        <v>25</v>
      </c>
      <c r="B30" s="383" t="s">
        <v>214</v>
      </c>
      <c r="C30" s="383"/>
      <c r="D30" s="383"/>
      <c r="E30" s="383"/>
      <c r="F30" s="42"/>
      <c r="G30" s="42"/>
      <c r="H30" s="42">
        <v>7</v>
      </c>
      <c r="I30" s="42"/>
      <c r="J30" s="42"/>
      <c r="K30" s="42">
        <v>7.99</v>
      </c>
      <c r="L30" s="42"/>
      <c r="M30" s="43"/>
      <c r="N30" s="42"/>
      <c r="O30" s="42"/>
      <c r="P30" s="42"/>
      <c r="Q30" s="42"/>
      <c r="R30" s="42"/>
      <c r="S30" s="43"/>
      <c r="T30" s="44">
        <f t="shared" si="0"/>
        <v>7.5</v>
      </c>
      <c r="U30" s="44">
        <f t="shared" si="1"/>
        <v>0.7</v>
      </c>
      <c r="V30" s="45">
        <f t="shared" si="3"/>
        <v>0.09</v>
      </c>
      <c r="W30" s="46">
        <f t="shared" si="2"/>
        <v>7.5</v>
      </c>
      <c r="X30" s="47">
        <f t="shared" si="4"/>
        <v>7.5</v>
      </c>
    </row>
    <row r="31" spans="1:24" ht="41.4" customHeight="1" thickBot="1" x14ac:dyDescent="0.35">
      <c r="A31" s="380" t="s">
        <v>246</v>
      </c>
      <c r="B31" s="381"/>
      <c r="C31" s="381"/>
      <c r="D31" s="381"/>
      <c r="E31" s="381"/>
      <c r="F31" s="381"/>
      <c r="G31" s="381"/>
      <c r="H31" s="381"/>
      <c r="I31" s="381"/>
      <c r="J31" s="381"/>
      <c r="K31" s="381"/>
      <c r="L31" s="381"/>
      <c r="M31" s="381"/>
      <c r="N31" s="381"/>
      <c r="O31" s="381"/>
      <c r="P31" s="381"/>
      <c r="Q31" s="381"/>
      <c r="R31" s="381"/>
      <c r="S31" s="381"/>
      <c r="T31" s="381"/>
      <c r="U31" s="381"/>
      <c r="V31" s="381"/>
      <c r="W31" s="381"/>
      <c r="X31" s="382"/>
    </row>
    <row r="32" spans="1:24" ht="15" thickBot="1" x14ac:dyDescent="0.35"/>
    <row r="33" spans="1:26" ht="15" thickBot="1" x14ac:dyDescent="0.35">
      <c r="A33" s="373" t="s">
        <v>351</v>
      </c>
      <c r="B33" s="374"/>
      <c r="C33" s="374"/>
      <c r="D33" s="374"/>
      <c r="E33" s="374"/>
      <c r="F33" s="374"/>
      <c r="G33" s="374"/>
      <c r="H33" s="374"/>
      <c r="I33" s="374"/>
      <c r="J33" s="374"/>
      <c r="K33" s="374"/>
      <c r="L33" s="374"/>
      <c r="M33" s="374"/>
      <c r="N33" s="374"/>
      <c r="O33" s="374"/>
      <c r="P33" s="374"/>
      <c r="Q33" s="374"/>
      <c r="R33" s="374"/>
      <c r="S33" s="374"/>
      <c r="T33" s="374"/>
      <c r="U33" s="374"/>
      <c r="V33" s="374"/>
      <c r="W33" s="374"/>
      <c r="X33" s="375"/>
    </row>
    <row r="34" spans="1:26" ht="15.9" customHeight="1" thickBot="1" x14ac:dyDescent="0.35">
      <c r="A34" s="386" t="s">
        <v>153</v>
      </c>
      <c r="B34" s="386"/>
      <c r="C34" s="386"/>
      <c r="D34" s="386"/>
      <c r="E34" s="386"/>
      <c r="F34" s="386"/>
      <c r="G34" s="386"/>
      <c r="H34" s="386"/>
      <c r="I34" s="386"/>
      <c r="J34" s="386"/>
      <c r="K34" s="386"/>
      <c r="L34" s="386"/>
      <c r="M34" s="386"/>
      <c r="N34" s="386"/>
      <c r="O34" s="386"/>
      <c r="P34" s="386"/>
      <c r="Q34" s="386"/>
      <c r="R34" s="386"/>
      <c r="S34" s="386"/>
      <c r="T34" s="386"/>
      <c r="U34" s="386"/>
      <c r="V34" s="386"/>
      <c r="W34" s="386"/>
      <c r="X34" s="386"/>
    </row>
    <row r="35" spans="1:26" ht="19.350000000000001" customHeight="1" thickBot="1" x14ac:dyDescent="0.35">
      <c r="A35" s="177" t="s">
        <v>25</v>
      </c>
      <c r="B35" s="177" t="s">
        <v>178</v>
      </c>
      <c r="C35" s="302" t="s">
        <v>182</v>
      </c>
      <c r="D35" s="384"/>
      <c r="E35" s="362" t="s">
        <v>177</v>
      </c>
      <c r="F35" s="362" t="s">
        <v>171</v>
      </c>
      <c r="G35" s="362" t="s">
        <v>220</v>
      </c>
      <c r="H35" s="362" t="s">
        <v>235</v>
      </c>
      <c r="I35" s="362" t="s">
        <v>239</v>
      </c>
      <c r="J35" s="362" t="s">
        <v>240</v>
      </c>
      <c r="K35" s="32"/>
      <c r="L35" s="361" t="s">
        <v>210</v>
      </c>
      <c r="M35" s="361" t="s">
        <v>212</v>
      </c>
      <c r="N35" s="361" t="s">
        <v>189</v>
      </c>
      <c r="O35" s="361" t="s">
        <v>192</v>
      </c>
      <c r="P35" s="362" t="s">
        <v>195</v>
      </c>
      <c r="Q35" s="32"/>
      <c r="R35" s="361" t="s">
        <v>204</v>
      </c>
      <c r="S35" s="296" t="s">
        <v>27</v>
      </c>
      <c r="T35" s="360" t="s">
        <v>144</v>
      </c>
      <c r="U35" s="360" t="s">
        <v>145</v>
      </c>
      <c r="V35" s="360" t="s">
        <v>146</v>
      </c>
      <c r="W35" s="360" t="s">
        <v>147</v>
      </c>
      <c r="X35" s="360" t="s">
        <v>241</v>
      </c>
    </row>
    <row r="36" spans="1:26" ht="33" customHeight="1" thickBot="1" x14ac:dyDescent="0.35">
      <c r="A36" s="177"/>
      <c r="B36" s="177"/>
      <c r="C36" s="303"/>
      <c r="D36" s="385"/>
      <c r="E36" s="362"/>
      <c r="F36" s="362"/>
      <c r="G36" s="362"/>
      <c r="H36" s="362"/>
      <c r="I36" s="362"/>
      <c r="J36" s="362"/>
      <c r="K36" s="32"/>
      <c r="L36" s="361"/>
      <c r="M36" s="361"/>
      <c r="N36" s="361"/>
      <c r="O36" s="361"/>
      <c r="P36" s="362"/>
      <c r="Q36" s="32"/>
      <c r="R36" s="361"/>
      <c r="S36" s="296"/>
      <c r="T36" s="360"/>
      <c r="U36" s="360"/>
      <c r="V36" s="360"/>
      <c r="W36" s="360"/>
      <c r="X36" s="360"/>
    </row>
    <row r="37" spans="1:26" ht="13.65" customHeight="1" thickBot="1" x14ac:dyDescent="0.35">
      <c r="A37" s="177"/>
      <c r="B37" s="177"/>
      <c r="C37" s="177" t="s">
        <v>28</v>
      </c>
      <c r="D37" s="177"/>
      <c r="E37" s="28" t="s">
        <v>2</v>
      </c>
      <c r="F37" s="21" t="s">
        <v>2</v>
      </c>
      <c r="G37" s="21" t="s">
        <v>2</v>
      </c>
      <c r="H37" s="21" t="s">
        <v>2</v>
      </c>
      <c r="I37" s="21"/>
      <c r="J37" s="21" t="s">
        <v>2</v>
      </c>
      <c r="K37" s="21"/>
      <c r="L37" s="21" t="s">
        <v>2</v>
      </c>
      <c r="M37" s="21" t="s">
        <v>2</v>
      </c>
      <c r="N37" s="21" t="s">
        <v>2</v>
      </c>
      <c r="O37" s="21" t="s">
        <v>2</v>
      </c>
      <c r="P37" s="21" t="s">
        <v>2</v>
      </c>
      <c r="Q37" s="21"/>
      <c r="R37" s="21" t="s">
        <v>2</v>
      </c>
      <c r="S37" s="21" t="s">
        <v>2</v>
      </c>
      <c r="T37" s="360"/>
      <c r="U37" s="360"/>
      <c r="V37" s="360"/>
      <c r="W37" s="360"/>
      <c r="X37" s="360"/>
    </row>
    <row r="38" spans="1:26" ht="15" customHeight="1" thickBot="1" x14ac:dyDescent="0.35">
      <c r="A38" s="23">
        <v>1</v>
      </c>
      <c r="B38" s="24" t="s">
        <v>179</v>
      </c>
      <c r="C38" s="376" t="s">
        <v>187</v>
      </c>
      <c r="D38" s="376"/>
      <c r="E38" s="26">
        <v>283.04000000000002</v>
      </c>
      <c r="F38" s="26"/>
      <c r="G38" s="26">
        <v>235.68</v>
      </c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>
        <v>175.88</v>
      </c>
      <c r="S38" s="26"/>
      <c r="T38" s="2">
        <f t="shared" ref="T38:T40" si="6">ROUND(AVERAGE(E38:S38),2)</f>
        <v>231.53</v>
      </c>
      <c r="U38" s="2">
        <f t="shared" ref="U38:U40" si="7">ROUND(STDEVA(E38:S38),2)</f>
        <v>53.7</v>
      </c>
      <c r="V38" s="3">
        <f t="shared" ref="V38:V40" si="8">ROUND(U38/T38,2)</f>
        <v>0.23</v>
      </c>
      <c r="W38" s="4">
        <f t="shared" ref="W38:W40" si="9">ROUND(MEDIAN(E38:S38),2)</f>
        <v>235.68</v>
      </c>
      <c r="X38" s="5">
        <f t="shared" ref="X38:X40" si="10">IF(V38&gt;25%,W38,T38)*1</f>
        <v>231.53</v>
      </c>
    </row>
    <row r="39" spans="1:26" ht="15" customHeight="1" thickBot="1" x14ac:dyDescent="0.35">
      <c r="A39" s="23">
        <f>A38+1</f>
        <v>2</v>
      </c>
      <c r="B39" s="24" t="s">
        <v>180</v>
      </c>
      <c r="C39" s="376" t="s">
        <v>187</v>
      </c>
      <c r="D39" s="376"/>
      <c r="E39" s="26"/>
      <c r="F39" s="26"/>
      <c r="G39" s="26"/>
      <c r="H39" s="26"/>
      <c r="I39" s="26"/>
      <c r="J39" s="26"/>
      <c r="K39" s="26"/>
      <c r="L39" s="26">
        <v>125</v>
      </c>
      <c r="M39" s="26">
        <v>220</v>
      </c>
      <c r="N39" s="26"/>
      <c r="O39" s="26"/>
      <c r="P39" s="26"/>
      <c r="Q39" s="26"/>
      <c r="R39" s="26"/>
      <c r="S39" s="26"/>
      <c r="T39" s="2">
        <f t="shared" si="6"/>
        <v>172.5</v>
      </c>
      <c r="U39" s="2">
        <f t="shared" si="7"/>
        <v>67.180000000000007</v>
      </c>
      <c r="V39" s="3">
        <f t="shared" si="8"/>
        <v>0.39</v>
      </c>
      <c r="W39" s="4">
        <f t="shared" si="9"/>
        <v>172.5</v>
      </c>
      <c r="X39" s="5">
        <f t="shared" si="10"/>
        <v>172.5</v>
      </c>
    </row>
    <row r="40" spans="1:26" ht="15" customHeight="1" thickBot="1" x14ac:dyDescent="0.35">
      <c r="A40" s="23">
        <f>A39+1</f>
        <v>3</v>
      </c>
      <c r="B40" s="24" t="s">
        <v>181</v>
      </c>
      <c r="C40" s="376" t="s">
        <v>187</v>
      </c>
      <c r="D40" s="376"/>
      <c r="E40" s="26">
        <v>283.04000000000002</v>
      </c>
      <c r="F40" s="26"/>
      <c r="G40" s="26">
        <v>247.07</v>
      </c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>
        <v>179.25</v>
      </c>
      <c r="S40" s="26"/>
      <c r="T40" s="2">
        <f t="shared" si="6"/>
        <v>236.45</v>
      </c>
      <c r="U40" s="2">
        <f t="shared" si="7"/>
        <v>52.7</v>
      </c>
      <c r="V40" s="3">
        <f t="shared" si="8"/>
        <v>0.22</v>
      </c>
      <c r="W40" s="4">
        <f t="shared" si="9"/>
        <v>247.07</v>
      </c>
      <c r="X40" s="5">
        <f t="shared" si="10"/>
        <v>236.45</v>
      </c>
      <c r="Z40">
        <f>358.5/2</f>
        <v>179.25</v>
      </c>
    </row>
    <row r="41" spans="1:26" ht="15" customHeight="1" thickBot="1" x14ac:dyDescent="0.35">
      <c r="A41" s="23">
        <f>A40+1</f>
        <v>4</v>
      </c>
      <c r="B41" s="24" t="s">
        <v>183</v>
      </c>
      <c r="C41" s="376" t="s">
        <v>186</v>
      </c>
      <c r="D41" s="376"/>
      <c r="E41" s="26"/>
      <c r="F41" s="26"/>
      <c r="G41" s="26"/>
      <c r="H41" s="26">
        <v>44.55</v>
      </c>
      <c r="I41" s="26">
        <v>39.9</v>
      </c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">
        <f t="shared" ref="T41:T43" si="11">ROUND(AVERAGE(E41:S41),2)</f>
        <v>42.23</v>
      </c>
      <c r="U41" s="2">
        <f t="shared" ref="U41:U43" si="12">ROUND(STDEVA(E41:S41),2)</f>
        <v>3.29</v>
      </c>
      <c r="V41" s="3">
        <f t="shared" ref="V41:V43" si="13">ROUND(U41/T41,2)</f>
        <v>0.08</v>
      </c>
      <c r="W41" s="4">
        <f t="shared" ref="W41:W43" si="14">ROUND(MEDIAN(E41:S41),2)</f>
        <v>42.23</v>
      </c>
      <c r="X41" s="5">
        <f t="shared" ref="X41:X43" si="15">IF(V41&gt;25%,W41,T41)*1</f>
        <v>42.23</v>
      </c>
    </row>
    <row r="42" spans="1:26" ht="15" customHeight="1" thickBot="1" x14ac:dyDescent="0.35">
      <c r="A42" s="23">
        <f>A41+1</f>
        <v>5</v>
      </c>
      <c r="B42" s="24" t="s">
        <v>184</v>
      </c>
      <c r="C42" s="376" t="s">
        <v>186</v>
      </c>
      <c r="D42" s="376"/>
      <c r="E42" s="30"/>
      <c r="F42" s="26"/>
      <c r="G42" s="26"/>
      <c r="H42" s="26">
        <v>34.65</v>
      </c>
      <c r="I42" s="26">
        <v>53.45</v>
      </c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">
        <f t="shared" si="11"/>
        <v>44.05</v>
      </c>
      <c r="U42" s="2">
        <f t="shared" si="12"/>
        <v>13.29</v>
      </c>
      <c r="V42" s="3">
        <f t="shared" si="13"/>
        <v>0.3</v>
      </c>
      <c r="W42" s="4">
        <f t="shared" si="14"/>
        <v>44.05</v>
      </c>
      <c r="X42" s="5">
        <f t="shared" si="15"/>
        <v>44.05</v>
      </c>
    </row>
    <row r="43" spans="1:26" ht="15" customHeight="1" thickBot="1" x14ac:dyDescent="0.35">
      <c r="A43" s="48">
        <f>A42+1</f>
        <v>6</v>
      </c>
      <c r="B43" s="49" t="s">
        <v>185</v>
      </c>
      <c r="C43" s="377" t="s">
        <v>186</v>
      </c>
      <c r="D43" s="377"/>
      <c r="E43" s="50"/>
      <c r="F43" s="51"/>
      <c r="G43" s="51"/>
      <c r="H43" s="43">
        <v>173.07</v>
      </c>
      <c r="I43" s="51"/>
      <c r="J43" s="43">
        <v>157.5</v>
      </c>
      <c r="K43" s="51"/>
      <c r="L43" s="43"/>
      <c r="M43" s="43"/>
      <c r="N43" s="51"/>
      <c r="O43" s="51"/>
      <c r="P43" s="51"/>
      <c r="Q43" s="51"/>
      <c r="R43" s="43"/>
      <c r="S43" s="43"/>
      <c r="T43" s="44">
        <f t="shared" si="11"/>
        <v>165.29</v>
      </c>
      <c r="U43" s="44">
        <f t="shared" si="12"/>
        <v>11.01</v>
      </c>
      <c r="V43" s="45">
        <f t="shared" si="13"/>
        <v>7.0000000000000007E-2</v>
      </c>
      <c r="W43" s="46">
        <f t="shared" si="14"/>
        <v>165.29</v>
      </c>
      <c r="X43" s="47">
        <f t="shared" si="15"/>
        <v>165.29</v>
      </c>
    </row>
    <row r="44" spans="1:26" ht="15" customHeight="1" x14ac:dyDescent="0.3">
      <c r="A44" s="387" t="s">
        <v>246</v>
      </c>
      <c r="B44" s="388"/>
      <c r="C44" s="388"/>
      <c r="D44" s="388"/>
      <c r="E44" s="388"/>
      <c r="F44" s="388"/>
      <c r="G44" s="388"/>
      <c r="H44" s="388"/>
      <c r="I44" s="388"/>
      <c r="J44" s="388"/>
      <c r="K44" s="388"/>
      <c r="L44" s="388"/>
      <c r="M44" s="388"/>
      <c r="N44" s="388"/>
      <c r="O44" s="388"/>
      <c r="P44" s="388"/>
      <c r="Q44" s="388"/>
      <c r="R44" s="388"/>
      <c r="S44" s="388"/>
      <c r="T44" s="388"/>
      <c r="U44" s="388"/>
      <c r="V44" s="388"/>
      <c r="W44" s="388"/>
      <c r="X44" s="389"/>
    </row>
    <row r="45" spans="1:26" ht="15" thickBot="1" x14ac:dyDescent="0.35">
      <c r="A45" s="390"/>
      <c r="B45" s="391"/>
      <c r="C45" s="391"/>
      <c r="D45" s="391"/>
      <c r="E45" s="391"/>
      <c r="F45" s="391"/>
      <c r="G45" s="391"/>
      <c r="H45" s="391"/>
      <c r="I45" s="391"/>
      <c r="J45" s="391"/>
      <c r="K45" s="391"/>
      <c r="L45" s="391"/>
      <c r="M45" s="391"/>
      <c r="N45" s="391"/>
      <c r="O45" s="391"/>
      <c r="P45" s="391"/>
      <c r="Q45" s="391"/>
      <c r="R45" s="391"/>
      <c r="S45" s="391"/>
      <c r="T45" s="391"/>
      <c r="U45" s="391"/>
      <c r="V45" s="391"/>
      <c r="W45" s="391"/>
      <c r="X45" s="392"/>
    </row>
  </sheetData>
  <sheetProtection algorithmName="SHA-512" hashValue="ds+oDXHOkdRuk2XZexAUMXCnElDc4qP5utypcF+5gf+D+NnHIYyNzPG7PiwHu5upkpdP8oNSUcDJEKTavmdCig==" saltValue="6RjnR9Rxxu4DpAvYhcX1dA==" spinCount="100000" sheet="1" objects="1" scenarios="1"/>
  <mergeCells count="81">
    <mergeCell ref="A1:X1"/>
    <mergeCell ref="A33:X33"/>
    <mergeCell ref="A44:X45"/>
    <mergeCell ref="X3:X5"/>
    <mergeCell ref="E35:E36"/>
    <mergeCell ref="F35:F36"/>
    <mergeCell ref="N35:N36"/>
    <mergeCell ref="C41:D41"/>
    <mergeCell ref="C39:D39"/>
    <mergeCell ref="C40:D40"/>
    <mergeCell ref="C38:D38"/>
    <mergeCell ref="B24:E24"/>
    <mergeCell ref="B25:E25"/>
    <mergeCell ref="B26:E26"/>
    <mergeCell ref="B27:E27"/>
    <mergeCell ref="B28:E28"/>
    <mergeCell ref="B16:E16"/>
    <mergeCell ref="B17:E17"/>
    <mergeCell ref="B21:E21"/>
    <mergeCell ref="A2:X2"/>
    <mergeCell ref="T35:T37"/>
    <mergeCell ref="U35:U37"/>
    <mergeCell ref="V35:V37"/>
    <mergeCell ref="W35:W37"/>
    <mergeCell ref="X35:X37"/>
    <mergeCell ref="A34:X34"/>
    <mergeCell ref="P3:P4"/>
    <mergeCell ref="T3:T5"/>
    <mergeCell ref="U3:U5"/>
    <mergeCell ref="V3:V5"/>
    <mergeCell ref="W3:W5"/>
    <mergeCell ref="B29:E29"/>
    <mergeCell ref="B30:E30"/>
    <mergeCell ref="C37:D37"/>
    <mergeCell ref="S35:S36"/>
    <mergeCell ref="A35:A37"/>
    <mergeCell ref="B35:B37"/>
    <mergeCell ref="C35:D36"/>
    <mergeCell ref="R35:R36"/>
    <mergeCell ref="O35:O36"/>
    <mergeCell ref="P35:P36"/>
    <mergeCell ref="L35:L36"/>
    <mergeCell ref="M35:M36"/>
    <mergeCell ref="G35:G36"/>
    <mergeCell ref="H35:H36"/>
    <mergeCell ref="I35:I36"/>
    <mergeCell ref="J35:J36"/>
    <mergeCell ref="A3:A5"/>
    <mergeCell ref="N3:N4"/>
    <mergeCell ref="O3:O4"/>
    <mergeCell ref="B8:E8"/>
    <mergeCell ref="B9:E9"/>
    <mergeCell ref="B5:E5"/>
    <mergeCell ref="B6:E6"/>
    <mergeCell ref="B7:E7"/>
    <mergeCell ref="M3:M4"/>
    <mergeCell ref="G3:G4"/>
    <mergeCell ref="B11:E11"/>
    <mergeCell ref="B12:E12"/>
    <mergeCell ref="Q3:Q4"/>
    <mergeCell ref="L3:L4"/>
    <mergeCell ref="J3:J4"/>
    <mergeCell ref="K3:K4"/>
    <mergeCell ref="I3:I4"/>
    <mergeCell ref="H3:H4"/>
    <mergeCell ref="C42:D42"/>
    <mergeCell ref="C43:D43"/>
    <mergeCell ref="B3:E4"/>
    <mergeCell ref="F3:F4"/>
    <mergeCell ref="B13:E13"/>
    <mergeCell ref="B14:E14"/>
    <mergeCell ref="B18:E18"/>
    <mergeCell ref="B19:E19"/>
    <mergeCell ref="B20:E20"/>
    <mergeCell ref="B15:E15"/>
    <mergeCell ref="B22:E22"/>
    <mergeCell ref="B23:E23"/>
    <mergeCell ref="A31:X31"/>
    <mergeCell ref="S3:S4"/>
    <mergeCell ref="R3:R4"/>
    <mergeCell ref="B10:E10"/>
  </mergeCells>
  <conditionalFormatting sqref="T6:V30">
    <cfRule type="cellIs" dxfId="1" priority="2" operator="between">
      <formula>#REF!</formula>
      <formula>#REF!</formula>
    </cfRule>
  </conditionalFormatting>
  <conditionalFormatting sqref="T38:V43">
    <cfRule type="cellIs" dxfId="0" priority="1" operator="between">
      <formula>#REF!</formula>
      <formula>#REF!</formula>
    </cfRule>
  </conditionalFormatting>
  <pageMargins left="0.25" right="0.25" top="0.75" bottom="0.75" header="0.3" footer="0.3"/>
  <pageSetup paperSize="9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TOTALIZAÇÃO</vt:lpstr>
      <vt:lpstr>Custos e Formação de Preços 1</vt:lpstr>
      <vt:lpstr>Custos e Formção de Preços 2</vt:lpstr>
      <vt:lpstr>Custos e Formação de Preços 3</vt:lpstr>
      <vt:lpstr>Pesq Serviços</vt:lpstr>
      <vt:lpstr>Pesq Peças</vt:lpstr>
      <vt:lpstr>Pesq Mat. sólidos-fluidos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Amorim Coêlho</dc:creator>
  <cp:lastModifiedBy>Roberto Amorim Coêlho</cp:lastModifiedBy>
  <cp:lastPrinted>2024-01-19T12:29:07Z</cp:lastPrinted>
  <dcterms:created xsi:type="dcterms:W3CDTF">2023-10-10T10:07:55Z</dcterms:created>
  <dcterms:modified xsi:type="dcterms:W3CDTF">2024-01-19T12:56:45Z</dcterms:modified>
</cp:coreProperties>
</file>